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5" windowWidth="14805" windowHeight="7770" activeTab="3"/>
  </bookViews>
  <sheets>
    <sheet name="2015ээ" sheetId="1" r:id="rId1"/>
    <sheet name="2016ээ" sheetId="4" r:id="rId2"/>
    <sheet name="2016тэ" sheetId="5" r:id="rId3"/>
    <sheet name="2017ээ" sheetId="8" r:id="rId4"/>
  </sheets>
  <externalReferences>
    <externalReference r:id="rId7"/>
  </externalReferences>
  <definedNames>
    <definedName name="COMPANY">'[1]Титульный'!$F$14</definedName>
    <definedName name="FORMID">'[1]TSheet'!$C$1</definedName>
    <definedName name="FUEL_GROUP">'[1]TSheet'!$M$2:$M$29</definedName>
    <definedName name="KIND_ACTIVITY">'[1]Титульный'!$F$20</definedName>
    <definedName name="P_METHOD">'[1]TSheet'!$P$2:$P$4</definedName>
    <definedName name="YEAR_PERIOD">'[1]Титульный'!$F$23</definedName>
  </definedNames>
  <calcPr calcId="145621"/>
</workbook>
</file>

<file path=xl/sharedStrings.xml><?xml version="1.0" encoding="utf-8"?>
<sst xmlns="http://schemas.openxmlformats.org/spreadsheetml/2006/main" count="847" uniqueCount="257">
  <si>
    <t>№ п/п</t>
  </si>
  <si>
    <t>Ед. изм.</t>
  </si>
  <si>
    <t>Примечание</t>
  </si>
  <si>
    <t>план</t>
  </si>
  <si>
    <t>факт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</si>
  <si>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</si>
  <si>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</si>
  <si>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</si>
  <si>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</si>
  <si>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</si>
  <si>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</si>
  <si>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 46481,89</t>
  </si>
  <si>
    <t xml:space="preserve">    Подконтрольные расходы, всего</t>
  </si>
  <si>
    <t>Материальные расходы, всего</t>
  </si>
  <si>
    <t>1.1.1.1</t>
  </si>
  <si>
    <t>2542,54 </t>
  </si>
  <si>
    <t>1.1.1.2</t>
  </si>
  <si>
    <t>на ремонт</t>
  </si>
  <si>
    <t>1.1.1.3</t>
  </si>
  <si>
    <t> 741,65</t>
  </si>
  <si>
    <t>1.1.1.3.1</t>
  </si>
  <si>
    <t>в том числе на ремонт</t>
  </si>
  <si>
    <t>Фонд оплаты труда</t>
  </si>
  <si>
    <t>1.1.2.1</t>
  </si>
  <si>
    <t xml:space="preserve">Прочие подконтрольные расходы </t>
  </si>
  <si>
    <t>1.1.3.1</t>
  </si>
  <si>
    <t> 208,43</t>
  </si>
  <si>
    <t>1.1.3.2</t>
  </si>
  <si>
    <t>1.1.3.3</t>
  </si>
  <si>
    <t>7161,65 </t>
  </si>
  <si>
    <t>Расходы на услуги банков</t>
  </si>
  <si>
    <t>% по кредиту</t>
  </si>
  <si>
    <t>-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</si>
  <si>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</si>
  <si>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</si>
  <si>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</si>
  <si>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 xml:space="preserve"> Оплата услуг ОАО «ФСК ЕЭС»</t>
  </si>
  <si>
    <t> -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</si>
  <si>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</si>
  <si>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</si>
  <si>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 271,43</t>
  </si>
  <si>
    <t>отчисления на социальные нужды</t>
  </si>
  <si>
    <t> 6312,69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</si>
  <si>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</si>
  <si>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</si>
  <si>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</si>
  <si>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</si>
  <si>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 52,11</t>
  </si>
  <si>
    <t>прочие налоги</t>
  </si>
  <si>
    <t> 335,77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</si>
  <si>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</si>
  <si>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- 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</si>
  <si>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</si>
  <si>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</si>
  <si>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</si>
  <si>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</si>
  <si>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(теплоэнергия)</t>
  </si>
  <si>
    <t> 85,86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</si>
  <si>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</si>
  <si>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</si>
  <si>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</si>
  <si>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</si>
  <si>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</si>
  <si>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</si>
  <si>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</si>
  <si>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</si>
  <si>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</si>
  <si>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 xml:space="preserve">     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</si>
  <si>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</si>
  <si>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руб.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</si>
  <si>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</si>
  <si>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</si>
  <si>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</si>
  <si>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</si>
  <si>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</si>
  <si>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</si>
  <si>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</si>
  <si>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 5,0</t>
  </si>
  <si>
    <t>Количество условных единиц по линиям электропередач, всего</t>
  </si>
  <si>
    <t>у.е.</t>
  </si>
  <si>
    <t> 547,06</t>
  </si>
  <si>
    <t> 36,83</t>
  </si>
  <si>
    <t> 247,07</t>
  </si>
  <si>
    <t> 263,16</t>
  </si>
  <si>
    <t>Количество условных единиц по подстанциям, всего</t>
  </si>
  <si>
    <t> 364,4</t>
  </si>
  <si>
    <t>75 </t>
  </si>
  <si>
    <t> 289,4</t>
  </si>
  <si>
    <t>Длина линий электропередач, всего</t>
  </si>
  <si>
    <t>км</t>
  </si>
  <si>
    <t> 209,88</t>
  </si>
  <si>
    <t> 30,69</t>
  </si>
  <si>
    <t>2,931 </t>
  </si>
  <si>
    <t>Доля кабельных линий электропередач</t>
  </si>
  <si>
    <t>%</t>
  </si>
  <si>
    <t>74,3 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</si>
  <si>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</si>
  <si>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</si>
  <si>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</si>
  <si>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 11,29</t>
  </si>
  <si>
    <r>
      <t> </t>
    </r>
    <r>
      <rPr>
        <sz val="12"/>
        <color theme="1"/>
        <rFont val="Times New Roman"/>
        <family val="1"/>
      </rPr>
      <t xml:space="preserve">  </t>
    </r>
  </si>
  <si>
    <r>
      <t>в том числе на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сырье, материалы, запасные части, инструмент, топливо 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</si>
  <si>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</si>
  <si>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прибыль на социальное развитие (включая социальные выплаты)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</si>
  <si>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транспортные услуги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</si>
  <si>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прочие расходы 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</si>
  <si>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трансформаторная мощность подстанций на  уровне напряжения 35 кВ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</si>
  <si>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трансформаторная мощность подстанций на  уровне напряжения 1-20 кВ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</si>
  <si>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количество условных единиц по линиям электропередач на уровне напряжения 35 кВ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</si>
  <si>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количество условных единиц по линиям электропередач на уровне напряжения 3-10 кВ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</si>
  <si>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количество условных единиц по линиям электропередач на уровне напряжения до 1 кВ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</si>
  <si>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количество условных единиц по подстанциям на  уровне напряжения СН1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</si>
  <si>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количество условных единиц по подстанциям на  уровне напряжения СН2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</si>
  <si>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длина линий электропередач на уровне напряжения 35 кВ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</si>
  <si>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длина линий электропередач на уровне напряжения 10 кВ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</si>
  <si>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длина линий электропередач на уровне напряжения 6 кВ</t>
    </r>
  </si>
  <si>
    <r>
      <t>в том числе</t>
    </r>
    <r>
      <rPr>
        <sz val="14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длина линий электропередач на уровне напряжения 0,4 кВ</t>
    </r>
  </si>
  <si>
    <t>1.1.</t>
  </si>
  <si>
    <t>1.1.1.</t>
  </si>
  <si>
    <t>1.2.</t>
  </si>
  <si>
    <t>2.1.</t>
  </si>
  <si>
    <t>2.2.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</si>
  <si>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</si>
  <si>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</si>
  <si>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</si>
  <si>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</si>
  <si>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</si>
  <si>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</si>
  <si>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</si>
  <si>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</si>
  <si>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</si>
  <si>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7.1.</t>
  </si>
  <si>
    <t>1.1.2.</t>
  </si>
  <si>
    <t>1.1.2.1.</t>
  </si>
  <si>
    <t>1.1.3.</t>
  </si>
  <si>
    <t>1.1.3.1.</t>
  </si>
  <si>
    <t>1.1.4.</t>
  </si>
  <si>
    <t>1.1.5.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</si>
  <si>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</si>
  <si>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</si>
  <si>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</si>
  <si>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</si>
  <si>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</si>
  <si>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</si>
  <si>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</si>
  <si>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</si>
  <si>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</si>
  <si>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</si>
  <si>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</si>
  <si>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1.2.10.1.</t>
  </si>
  <si>
    <t>1.2.12.</t>
  </si>
  <si>
    <t>1.3.</t>
  </si>
  <si>
    <t>с 2016 г. Минэнерго РФ не устанавливается</t>
  </si>
  <si>
    <t>Информация об основных показателях финансово-хозяйственной  деятельности регулируемой организации, включая структуру основных производственных затрат в сфере теплоснабжения</t>
  </si>
  <si>
    <t>МУП "Кировская горэлектросеть"</t>
  </si>
  <si>
    <t>за 2016 год</t>
  </si>
  <si>
    <t>1.</t>
  </si>
  <si>
    <t>Выручка от регулируемого вида деятельности</t>
  </si>
  <si>
    <t>Производство тепловой энергии</t>
  </si>
  <si>
    <t>2.</t>
  </si>
  <si>
    <t>Себестоимость производимых товаров (оказываемых услуг) по регулируемому виду деятельности (тыс.рублей)</t>
  </si>
  <si>
    <t>Расходы на покупаемую тепловую энергию  (мощность), теплоноситель</t>
  </si>
  <si>
    <t>Расходы на топливо, всего, в том числе:</t>
  </si>
  <si>
    <t>электроэнергия</t>
  </si>
  <si>
    <t>Стоимость за единицу объема</t>
  </si>
  <si>
    <t>Объем</t>
  </si>
  <si>
    <t>тыс. м3</t>
  </si>
  <si>
    <t>Способ приобретения</t>
  </si>
  <si>
    <t>Стоимость доставки</t>
  </si>
  <si>
    <t>2.3</t>
  </si>
  <si>
    <t xml:space="preserve">Расходы на покупаемую электрическую энергию (мощность), используемую в технологическом процессе 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</si>
  <si>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</si>
  <si>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</si>
  <si>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</si>
  <si>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</si>
  <si>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</si>
  <si>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</si>
  <si>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</si>
  <si>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</si>
  <si>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</si>
  <si>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 xml:space="preserve">Расходы на амортизацию основных производственных средств 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</si>
  <si>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</si>
  <si>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</si>
  <si>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</si>
  <si>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>Расходы по содержанию и эксплуатации оборудования</t>
  </si>
  <si>
    <t>2.10.1.</t>
  </si>
  <si>
    <t>Расходы на текущий ремонт</t>
  </si>
  <si>
    <t>2.10.2.</t>
  </si>
  <si>
    <t>Расходы на капитальный ремонт</t>
  </si>
  <si>
    <t>2.11.</t>
  </si>
  <si>
    <t>Общехозяйственные расходы</t>
  </si>
  <si>
    <t>2.12.</t>
  </si>
  <si>
    <t>Расходы на капитальный и текущий ремонт основных производственных средств, в том числе по организациям, сумма оплаты услуг которых превышает 20 процентов суммы расходов по указанной статье расходов:</t>
  </si>
  <si>
    <t>2.13.</t>
  </si>
  <si>
    <t>Расходы на передачу теплоэнергии по сетям</t>
  </si>
  <si>
    <t>2.14.</t>
  </si>
  <si>
    <t xml:space="preserve">Прочие расходы, относимые на регулируемые виды деятельности </t>
  </si>
  <si>
    <t>расходы на оплату услуг, оказываемых организациями, осуществляющими регулируемую деятельность</t>
  </si>
  <si>
    <t>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</si>
  <si>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расходы на служебные командировки</t>
  </si>
  <si>
    <t>расходы на обучение персонала</t>
  </si>
  <si>
    <t>расходы на страхование производственных объектов, учитываемые при определении налоговой базы по налогу на прибыль</t>
  </si>
  <si>
    <t>налог на имущество организаций</t>
  </si>
  <si>
    <t>земельный налог</t>
  </si>
  <si>
    <t>транспортный налог</t>
  </si>
  <si>
    <t>расходы на оплату иных работ и услуг, выполняемых по договорам с организациями, включая расходы по сбору оплаты, на оплату услуг связи, вневедомственной охраны, коммунальных услуг, юридических, информационных, аудиторских и консультационных услуг</t>
  </si>
  <si>
    <t>расходы на услуги банков</t>
  </si>
  <si>
    <t>расходы на обслуживание заемных средств</t>
  </si>
  <si>
    <t>денежные выплаты социального характера (по Коллективному договору)</t>
  </si>
  <si>
    <t>3.</t>
  </si>
  <si>
    <t>Чистая прибыль, полученная от регулируемого вида деятельности</t>
  </si>
  <si>
    <t>Размер чистой прибыли, полученный от регулируемого вида деятельности, израсходованный на финансирование мероприятий, предусмотренных инвестиционной программой</t>
  </si>
  <si>
    <t>4.</t>
  </si>
  <si>
    <t>Изменение стоимости основных фондов , в том числе:</t>
  </si>
  <si>
    <t>За счет ввода в эксплуатацию (вывода из эксплуатации) основных фондов</t>
  </si>
  <si>
    <t xml:space="preserve">За счет стоимости  переоценки </t>
  </si>
  <si>
    <t>5.</t>
  </si>
  <si>
    <t>Валовая прибыль от реализации товаров и оказания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</si>
  <si>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</si>
  <si>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 которых превышает 80 процентов совокупной  выручки за отчетный год)</t>
  </si>
  <si>
    <t>7.</t>
  </si>
  <si>
    <t>Установленная тепловая мощность объектов основных фондов ( с разделением по источникам тепловой энергии)</t>
  </si>
  <si>
    <t>Гкал/ч</t>
  </si>
  <si>
    <t>котельная н.п.Коашва</t>
  </si>
  <si>
    <t>8.</t>
  </si>
  <si>
    <t>Тепловая нагрузка по договорам, заключенным в рамках осуществления регулируемых видов деятельности</t>
  </si>
  <si>
    <t>9.</t>
  </si>
  <si>
    <t>Объем вырабатываемой регулируемой организацией тепловой энергии</t>
  </si>
  <si>
    <t>тыс.Гкал</t>
  </si>
  <si>
    <t>10.</t>
  </si>
  <si>
    <t>Объем покупаемой регулируемой организацией тепловой энергии</t>
  </si>
  <si>
    <t>11.</t>
  </si>
  <si>
    <t>Объем тепловой энергии, отпускаемой потребителям, по договорам, заключенным в рамках осуществления регулируемых видов деятельности</t>
  </si>
  <si>
    <t>11.1.</t>
  </si>
  <si>
    <t>Объем, определенный по приборам учета</t>
  </si>
  <si>
    <t>11.2.</t>
  </si>
  <si>
    <t>Объем, определенный расчетным путем (по нормативам потребления коммунальных услуг)</t>
  </si>
  <si>
    <t>12.</t>
  </si>
  <si>
    <t>Нормативы технологических потерь при передаче тепловой энергии, теплоносителя по тепловым сетям, утвержденных уполномоченным органом</t>
  </si>
  <si>
    <t>13.</t>
  </si>
  <si>
    <t>Фактический объем потерь при передаче тепловой энергии</t>
  </si>
  <si>
    <t>14.</t>
  </si>
  <si>
    <t>Среднесписочная численность основного производственного персонала</t>
  </si>
  <si>
    <t>человек</t>
  </si>
  <si>
    <t>15.</t>
  </si>
  <si>
    <t>Среднесписочная численность административно-управленческого персонала</t>
  </si>
  <si>
    <t>16.</t>
  </si>
  <si>
    <t>Удельный расход условного топлива на единицу тепловой энергии, отпускаемой в тепловую сеть с разбивкой по источникам тепловой энергии</t>
  </si>
  <si>
    <t>кг у.т./Гкал</t>
  </si>
  <si>
    <t>16.1.</t>
  </si>
  <si>
    <t>17.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</si>
  <si>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</si>
  <si>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тыс.кВт·ч/Гкал</t>
  </si>
  <si>
    <t>18.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</si>
  <si>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</t>
  </si>
  <si>
    <t>куб.м/Гкал</t>
  </si>
  <si>
    <t>учтенных при расчете выпадающих доходов на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</si>
</sst>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u val="single"/>
      <sz val="9"/>
      <color theme="10"/>
      <name val="Tahoma"/>
      <family val="2"/>
    </font>
    <font>
      <b/>
      <u val="single"/>
      <sz val="12"/>
      <color indexed="12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 style="medium">
        <color rgb="FF000000"/>
      </left>
      <right style="medium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>
      <alignment/>
      <protection locked="0"/>
    </xf>
    <xf numFmtId="9" fontId="0" fillId="0" borderId="0" applyFont="0" applyFill="0" applyBorder="0" applyAlignment="0" applyProtection="0"/>
  </cellStyleXfs>
  <cellXfs count="19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" fontId="3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43" fontId="7" fillId="0" borderId="1" xfId="20" applyFont="1" applyBorder="1" applyAlignment="1">
      <alignment horizontal="center" vertical="center"/>
    </xf>
    <xf numFmtId="43" fontId="7" fillId="0" borderId="2" xfId="20" applyFont="1" applyBorder="1" applyAlignment="1">
      <alignment horizontal="center" vertical="center" wrapText="1"/>
    </xf>
    <xf numFmtId="43" fontId="0" fillId="0" borderId="0" xfId="0" applyNumberFormat="1"/>
    <xf numFmtId="0" fontId="3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16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8" fillId="2" borderId="1" xfId="20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center" vertical="center"/>
    </xf>
    <xf numFmtId="43" fontId="7" fillId="2" borderId="1" xfId="2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8" xfId="21" applyFont="1" applyFill="1" applyBorder="1">
      <alignment/>
      <protection/>
    </xf>
    <xf numFmtId="0" fontId="10" fillId="0" borderId="9" xfId="21" applyFont="1" applyFill="1" applyBorder="1" applyAlignment="1">
      <alignment horizontal="right"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12" fillId="0" borderId="10" xfId="22" applyFont="1" applyFill="1" applyBorder="1" applyAlignment="1" applyProtection="1">
      <alignment horizontal="center" vertical="center" wrapText="1"/>
      <protection/>
    </xf>
    <xf numFmtId="0" fontId="6" fillId="0" borderId="10" xfId="21" applyNumberFormat="1" applyFont="1" applyFill="1" applyBorder="1" applyAlignment="1" applyProtection="1">
      <alignment horizontal="left" vertical="center" wrapText="1"/>
      <protection/>
    </xf>
    <xf numFmtId="0" fontId="6" fillId="0" borderId="10" xfId="21" applyNumberFormat="1" applyFont="1" applyFill="1" applyBorder="1" applyAlignment="1" applyProtection="1">
      <alignment horizontal="center" vertical="center" wrapText="1"/>
      <protection/>
    </xf>
    <xf numFmtId="3" fontId="6" fillId="0" borderId="10" xfId="21" applyNumberFormat="1" applyFont="1" applyFill="1" applyBorder="1" applyAlignment="1" applyProtection="1">
      <alignment horizontal="right"/>
      <protection locked="0"/>
    </xf>
    <xf numFmtId="0" fontId="6" fillId="0" borderId="10" xfId="21" applyNumberFormat="1" applyFont="1" applyFill="1" applyBorder="1" applyAlignment="1" applyProtection="1">
      <alignment horizontal="left" vertical="center" wrapText="1" indent="1"/>
      <protection/>
    </xf>
    <xf numFmtId="3" fontId="6" fillId="0" borderId="10" xfId="21" applyNumberFormat="1" applyFont="1" applyFill="1" applyBorder="1" applyAlignment="1" applyProtection="1">
      <alignment horizontal="right" vertical="center"/>
      <protection locked="0"/>
    </xf>
    <xf numFmtId="3" fontId="6" fillId="0" borderId="0" xfId="21" applyNumberFormat="1" applyFont="1" applyFill="1">
      <alignment/>
      <protection/>
    </xf>
    <xf numFmtId="4" fontId="6" fillId="0" borderId="0" xfId="21" applyNumberFormat="1" applyFont="1" applyFill="1">
      <alignment/>
      <protection/>
    </xf>
    <xf numFmtId="165" fontId="6" fillId="0" borderId="0" xfId="21" applyNumberFormat="1" applyFont="1" applyFill="1">
      <alignment/>
      <protection/>
    </xf>
    <xf numFmtId="4" fontId="6" fillId="0" borderId="10" xfId="21" applyNumberFormat="1" applyFont="1" applyFill="1" applyBorder="1" applyAlignment="1" applyProtection="1">
      <alignment horizontal="left" vertical="center" indent="2"/>
      <protection locked="0"/>
    </xf>
    <xf numFmtId="0" fontId="6" fillId="0" borderId="10" xfId="21" applyNumberFormat="1" applyFont="1" applyFill="1" applyBorder="1" applyAlignment="1" applyProtection="1">
      <alignment horizontal="left" vertical="center" wrapText="1" indent="3"/>
      <protection/>
    </xf>
    <xf numFmtId="3" fontId="6" fillId="0" borderId="10" xfId="21" applyNumberFormat="1" applyFont="1" applyFill="1" applyBorder="1" applyAlignment="1" applyProtection="1">
      <alignment horizontal="right" wrapText="1"/>
      <protection locked="0"/>
    </xf>
    <xf numFmtId="49" fontId="12" fillId="0" borderId="10" xfId="22" applyNumberFormat="1" applyFont="1" applyFill="1" applyBorder="1" applyAlignment="1" applyProtection="1">
      <alignment horizontal="center" vertical="center" wrapText="1"/>
      <protection/>
    </xf>
    <xf numFmtId="0" fontId="6" fillId="0" borderId="10" xfId="21" applyNumberFormat="1" applyFont="1" applyFill="1" applyBorder="1" applyAlignment="1" applyProtection="1">
      <alignment horizontal="left" vertical="center" wrapText="1" indent="2"/>
      <protection/>
    </xf>
    <xf numFmtId="49" fontId="12" fillId="0" borderId="10" xfId="23" applyNumberFormat="1" applyFont="1" applyBorder="1" applyAlignment="1">
      <alignment horizontal="left" vertical="center" wrapText="1" indent="1"/>
      <protection/>
    </xf>
    <xf numFmtId="17" fontId="12" fillId="0" borderId="10" xfId="22" applyNumberFormat="1" applyFont="1" applyFill="1" applyBorder="1" applyAlignment="1" applyProtection="1">
      <alignment horizontal="center" vertical="center" wrapText="1"/>
      <protection/>
    </xf>
    <xf numFmtId="3" fontId="6" fillId="0" borderId="10" xfId="21" applyNumberFormat="1" applyFont="1" applyFill="1" applyBorder="1" applyAlignment="1">
      <alignment vertical="center" wrapText="1"/>
      <protection/>
    </xf>
    <xf numFmtId="3" fontId="6" fillId="0" borderId="10" xfId="21" applyNumberFormat="1" applyFont="1" applyFill="1" applyBorder="1">
      <alignment/>
      <protection/>
    </xf>
    <xf numFmtId="165" fontId="6" fillId="0" borderId="10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Font="1" applyFill="1" applyAlignment="1">
      <alignment horizontal="center" vertical="center"/>
      <protection/>
    </xf>
    <xf numFmtId="3" fontId="6" fillId="2" borderId="10" xfId="21" applyNumberFormat="1" applyFont="1" applyFill="1" applyBorder="1" applyAlignment="1" applyProtection="1">
      <alignment horizontal="right" vertical="center"/>
      <protection locked="0"/>
    </xf>
    <xf numFmtId="0" fontId="14" fillId="0" borderId="0" xfId="24" applyFont="1" applyFill="1" applyBorder="1" applyAlignment="1" applyProtection="1">
      <alignment/>
      <protection/>
    </xf>
    <xf numFmtId="0" fontId="6" fillId="0" borderId="0" xfId="21" applyFont="1" applyFill="1" applyBorder="1" applyProtection="1">
      <alignment/>
      <protection/>
    </xf>
    <xf numFmtId="0" fontId="12" fillId="0" borderId="0" xfId="24" applyFont="1" applyFill="1" applyBorder="1" applyAlignment="1" applyProtection="1">
      <alignment horizontal="right"/>
      <protection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0" fontId="0" fillId="2" borderId="3" xfId="0" applyFont="1" applyFill="1" applyBorder="1" applyAlignment="1">
      <alignment vertical="center"/>
    </xf>
    <xf numFmtId="43" fontId="7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8" fillId="0" borderId="1" xfId="2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" fontId="3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" fontId="3" fillId="2" borderId="11" xfId="0" applyNumberFormat="1" applyFont="1" applyFill="1" applyBorder="1" applyAlignment="1">
      <alignment horizontal="center" vertical="center"/>
    </xf>
    <xf numFmtId="16" fontId="3" fillId="2" borderId="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3" fontId="7" fillId="2" borderId="15" xfId="20" applyFont="1" applyFill="1" applyBorder="1" applyAlignment="1">
      <alignment horizontal="center" vertical="center"/>
    </xf>
    <xf numFmtId="43" fontId="7" fillId="2" borderId="19" xfId="2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21" xfId="0" applyFont="1" applyFill="1" applyBorder="1" applyAlignment="1">
      <alignment horizontal="center" vertical="center"/>
    </xf>
    <xf numFmtId="43" fontId="7" fillId="2" borderId="21" xfId="20" applyFont="1" applyFill="1" applyBorder="1" applyAlignment="1">
      <alignment horizontal="center" vertical="center"/>
    </xf>
    <xf numFmtId="43" fontId="8" fillId="2" borderId="15" xfId="20" applyFont="1" applyFill="1" applyBorder="1" applyAlignment="1">
      <alignment vertical="center"/>
    </xf>
    <xf numFmtId="43" fontId="8" fillId="2" borderId="19" xfId="2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43" fontId="9" fillId="2" borderId="15" xfId="20" applyFont="1" applyFill="1" applyBorder="1" applyAlignment="1">
      <alignment horizontal="center" vertical="center"/>
    </xf>
    <xf numFmtId="43" fontId="9" fillId="2" borderId="19" xfId="2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" fontId="3" fillId="2" borderId="2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64" fontId="7" fillId="2" borderId="15" xfId="20" applyNumberFormat="1" applyFont="1" applyFill="1" applyBorder="1" applyAlignment="1">
      <alignment horizontal="center" vertical="center"/>
    </xf>
    <xf numFmtId="164" fontId="7" fillId="2" borderId="19" xfId="20" applyNumberFormat="1" applyFont="1" applyFill="1" applyBorder="1" applyAlignment="1">
      <alignment horizontal="center" vertical="center"/>
    </xf>
    <xf numFmtId="0" fontId="12" fillId="0" borderId="0" xfId="24" applyFont="1" applyFill="1" applyBorder="1" applyAlignment="1" applyProtection="1">
      <alignment horizontal="left" wrapText="1"/>
      <protection/>
    </xf>
    <xf numFmtId="0" fontId="10" fillId="0" borderId="0" xfId="21" applyFont="1" applyFill="1" applyBorder="1" applyAlignment="1">
      <alignment horizontal="center" vertical="top" wrapText="1"/>
      <protection/>
    </xf>
    <xf numFmtId="0" fontId="10" fillId="0" borderId="0" xfId="21" applyFont="1" applyFill="1" applyBorder="1" applyAlignment="1">
      <alignment horizontal="center" vertical="center" wrapText="1"/>
      <protection/>
    </xf>
    <xf numFmtId="0" fontId="12" fillId="0" borderId="10" xfId="22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3" fontId="7" fillId="0" borderId="15" xfId="20" applyFont="1" applyFill="1" applyBorder="1" applyAlignment="1">
      <alignment horizontal="center" vertical="center"/>
    </xf>
    <xf numFmtId="43" fontId="7" fillId="0" borderId="19" xfId="20" applyFont="1" applyFill="1" applyBorder="1" applyAlignment="1">
      <alignment horizontal="center" vertical="center"/>
    </xf>
    <xf numFmtId="43" fontId="7" fillId="0" borderId="21" xfId="20" applyFont="1" applyFill="1" applyBorder="1" applyAlignment="1">
      <alignment horizontal="center" vertical="center"/>
    </xf>
    <xf numFmtId="43" fontId="8" fillId="0" borderId="15" xfId="20" applyFont="1" applyFill="1" applyBorder="1" applyAlignment="1">
      <alignment vertical="center"/>
    </xf>
    <xf numFmtId="43" fontId="8" fillId="0" borderId="19" xfId="20" applyFont="1" applyFill="1" applyBorder="1" applyAlignment="1">
      <alignment vertical="center"/>
    </xf>
    <xf numFmtId="43" fontId="7" fillId="0" borderId="2" xfId="2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164" fontId="7" fillId="0" borderId="15" xfId="20" applyNumberFormat="1" applyFont="1" applyFill="1" applyBorder="1" applyAlignment="1">
      <alignment horizontal="center" vertical="center"/>
    </xf>
    <xf numFmtId="164" fontId="7" fillId="0" borderId="19" xfId="20" applyNumberFormat="1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0" fillId="0" borderId="0" xfId="0" applyNumberFormat="1"/>
    <xf numFmtId="9" fontId="7" fillId="0" borderId="15" xfId="25" applyFont="1" applyFill="1" applyBorder="1" applyAlignment="1">
      <alignment horizontal="center" vertical="center"/>
    </xf>
    <xf numFmtId="9" fontId="7" fillId="0" borderId="19" xfId="25" applyFont="1" applyFill="1" applyBorder="1" applyAlignment="1">
      <alignment horizontal="center" vertical="center"/>
    </xf>
    <xf numFmtId="9" fontId="7" fillId="0" borderId="22" xfId="25" applyFont="1" applyFill="1" applyBorder="1" applyAlignment="1">
      <alignment horizontal="center" vertical="center" wrapText="1"/>
    </xf>
    <xf numFmtId="9" fontId="7" fillId="0" borderId="23" xfId="25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 2" xfId="21"/>
    <cellStyle name="Обычный_Мониторинг по тарифам ТОWRK_BU" xfId="22"/>
    <cellStyle name="Обычный 2 2" xfId="23"/>
    <cellStyle name="Гиперссылка" xfId="24"/>
    <cellStyle name="Процентный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def\DE\&#1054;&#1073;&#1097;&#1072;&#1103;\&#1076;&#1080;&#1089;&#1082;%20R\&#1054;&#1058;&#1044;&#1045;&#1051;%20&#1056;&#1054;&#1047;&#1053;&#1048;&#1063;&#1053;&#1067;&#1061;%20&#1058;&#1040;&#1056;&#1048;&#1060;&#1054;&#1042;\&#1054;&#1090;&#1095;&#1077;&#1090;\&#1054;&#1090;&#1095;&#1077;&#1090;%202014\&#1043;&#1054;&#1044;\&#1056;&#1072;&#1089;&#1082;&#1088;&#1099;&#1090;&#1080;&#1077;\WARM.OPENINFO.BALANCE.4.178_&#1057;&#1055;&#1073;_&#1088;&#1072;&#1073;&#1086;&#109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19"/>
      <sheetName val="СТ-ТС.20"/>
      <sheetName val="Ссылки на публикации"/>
      <sheetName val="Проверка"/>
    </sheetNames>
    <sheetDataSet>
      <sheetData sheetId="0" refreshError="1">
        <row r="1">
          <cell r="C1" t="str">
            <v>WARM.OPENINFO.BALANCE.4.178</v>
          </cell>
        </row>
        <row r="2">
          <cell r="M2" t="str">
            <v>газ природный по регулируемой цене</v>
          </cell>
          <cell r="P2" t="str">
            <v>торги/аукционы</v>
          </cell>
        </row>
        <row r="3">
          <cell r="M3" t="str">
            <v>газ природный по нерегулируемой цене</v>
          </cell>
          <cell r="P3" t="str">
            <v>прямые договора без торгов</v>
          </cell>
        </row>
        <row r="4">
          <cell r="M4" t="str">
            <v>газ сжиженный</v>
          </cell>
          <cell r="P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4">
          <cell r="F14" t="str">
            <v>ОАО "ТГК-1" филиал "Невский"</v>
          </cell>
        </row>
        <row r="20">
          <cell r="F20" t="str">
            <v>Производство тепловой энергии, Передача тепловой энергии</v>
          </cell>
        </row>
        <row r="23">
          <cell r="F23">
            <v>2013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5"/>
  <sheetViews>
    <sheetView workbookViewId="0" topLeftCell="A73">
      <selection activeCell="E88" sqref="E88:E89"/>
    </sheetView>
  </sheetViews>
  <sheetFormatPr defaultColWidth="9.140625" defaultRowHeight="15"/>
  <cols>
    <col min="2" max="2" width="12.7109375" style="0" customWidth="1"/>
    <col min="3" max="3" width="27.7109375" style="0" customWidth="1"/>
    <col min="4" max="6" width="12.28125" style="0" customWidth="1"/>
    <col min="7" max="7" width="21.8515625" style="0" customWidth="1"/>
  </cols>
  <sheetData>
    <row r="2" ht="15.75" thickBot="1"/>
    <row r="3" spans="2:7" ht="15.75" thickBot="1">
      <c r="B3" s="81" t="s">
        <v>0</v>
      </c>
      <c r="C3" s="83"/>
      <c r="D3" s="85" t="s">
        <v>1</v>
      </c>
      <c r="E3" s="87">
        <v>2015</v>
      </c>
      <c r="F3" s="88"/>
      <c r="G3" s="89" t="s">
        <v>2</v>
      </c>
    </row>
    <row r="4" spans="2:7" ht="15.75" thickBot="1">
      <c r="B4" s="82"/>
      <c r="C4" s="84"/>
      <c r="D4" s="86"/>
      <c r="E4" s="1" t="s">
        <v>3</v>
      </c>
      <c r="F4" s="2" t="s">
        <v>4</v>
      </c>
      <c r="G4" s="90"/>
    </row>
    <row r="5" spans="2:7" ht="16.5" thickBot="1">
      <c r="B5" s="3" t="s">
        <v>5</v>
      </c>
      <c r="C5" s="4" t="s">
        <v>6</v>
      </c>
      <c r="D5" s="1" t="s">
        <v>7</v>
      </c>
      <c r="E5" s="1" t="s">
        <v>7</v>
      </c>
      <c r="F5" s="2" t="s">
        <v>7</v>
      </c>
      <c r="G5" s="5" t="s">
        <v>8</v>
      </c>
    </row>
    <row r="6" spans="2:7" ht="30.75" thickBot="1">
      <c r="B6" s="3">
        <v>1</v>
      </c>
      <c r="C6" s="6" t="s">
        <v>9</v>
      </c>
      <c r="D6" s="1" t="s">
        <v>10</v>
      </c>
      <c r="E6" s="16" t="s">
        <v>11</v>
      </c>
      <c r="F6" s="17">
        <v>49908.19</v>
      </c>
      <c r="G6" s="1" t="s">
        <v>100</v>
      </c>
    </row>
    <row r="7" spans="2:7" ht="15">
      <c r="B7" s="91">
        <v>42736</v>
      </c>
      <c r="C7" s="93" t="s">
        <v>12</v>
      </c>
      <c r="D7" s="95" t="s">
        <v>10</v>
      </c>
      <c r="E7" s="97">
        <v>35561.72</v>
      </c>
      <c r="F7" s="18"/>
      <c r="G7" s="99" t="s">
        <v>100</v>
      </c>
    </row>
    <row r="8" spans="2:7" ht="15.75" thickBot="1">
      <c r="B8" s="92"/>
      <c r="C8" s="94"/>
      <c r="D8" s="96"/>
      <c r="E8" s="98"/>
      <c r="F8" s="17">
        <v>38183.06</v>
      </c>
      <c r="G8" s="100"/>
    </row>
    <row r="9" spans="2:7" ht="15">
      <c r="B9" s="101">
        <v>36892</v>
      </c>
      <c r="C9" s="93" t="s">
        <v>13</v>
      </c>
      <c r="D9" s="95" t="s">
        <v>10</v>
      </c>
      <c r="E9" s="97">
        <v>5082.1</v>
      </c>
      <c r="F9" s="18"/>
      <c r="G9" s="99" t="s">
        <v>100</v>
      </c>
    </row>
    <row r="10" spans="2:7" ht="15.75" thickBot="1">
      <c r="B10" s="102"/>
      <c r="C10" s="94"/>
      <c r="D10" s="96"/>
      <c r="E10" s="98"/>
      <c r="F10" s="17">
        <v>4153.42</v>
      </c>
      <c r="G10" s="100"/>
    </row>
    <row r="11" spans="2:7" ht="15">
      <c r="B11" s="99" t="s">
        <v>14</v>
      </c>
      <c r="C11" s="93" t="s">
        <v>101</v>
      </c>
      <c r="D11" s="95" t="s">
        <v>10</v>
      </c>
      <c r="E11" s="97" t="s">
        <v>15</v>
      </c>
      <c r="F11" s="18"/>
      <c r="G11" s="99" t="s">
        <v>100</v>
      </c>
    </row>
    <row r="12" spans="2:7" ht="15.75" thickBot="1">
      <c r="B12" s="100"/>
      <c r="C12" s="94"/>
      <c r="D12" s="96"/>
      <c r="E12" s="98"/>
      <c r="F12" s="17">
        <v>2026.77</v>
      </c>
      <c r="G12" s="100"/>
    </row>
    <row r="13" spans="2:7" ht="15">
      <c r="B13" s="99" t="s">
        <v>16</v>
      </c>
      <c r="C13" s="93" t="s">
        <v>17</v>
      </c>
      <c r="D13" s="95" t="s">
        <v>10</v>
      </c>
      <c r="E13" s="97">
        <v>2539.56</v>
      </c>
      <c r="F13" s="18"/>
      <c r="G13" s="99" t="s">
        <v>100</v>
      </c>
    </row>
    <row r="14" spans="2:7" ht="15.75" thickBot="1">
      <c r="B14" s="100"/>
      <c r="C14" s="94"/>
      <c r="D14" s="96"/>
      <c r="E14" s="98"/>
      <c r="F14" s="17">
        <v>2126.65</v>
      </c>
      <c r="G14" s="100"/>
    </row>
    <row r="15" spans="2:7" ht="15">
      <c r="B15" s="99" t="s">
        <v>18</v>
      </c>
      <c r="C15" s="93" t="s">
        <v>102</v>
      </c>
      <c r="D15" s="95" t="s">
        <v>10</v>
      </c>
      <c r="E15" s="97" t="s">
        <v>19</v>
      </c>
      <c r="F15" s="18"/>
      <c r="G15" s="99" t="s">
        <v>100</v>
      </c>
    </row>
    <row r="16" spans="2:7" ht="15">
      <c r="B16" s="103"/>
      <c r="C16" s="104"/>
      <c r="D16" s="105"/>
      <c r="E16" s="106"/>
      <c r="F16" s="18"/>
      <c r="G16" s="103"/>
    </row>
    <row r="17" spans="2:7" ht="15.75" thickBot="1">
      <c r="B17" s="100"/>
      <c r="C17" s="94"/>
      <c r="D17" s="96"/>
      <c r="E17" s="98"/>
      <c r="F17" s="17">
        <v>1034.1</v>
      </c>
      <c r="G17" s="100"/>
    </row>
    <row r="18" spans="2:7" ht="16.5" thickBot="1">
      <c r="B18" s="3" t="s">
        <v>20</v>
      </c>
      <c r="C18" s="6" t="s">
        <v>21</v>
      </c>
      <c r="D18" s="1" t="s">
        <v>10</v>
      </c>
      <c r="E18" s="19"/>
      <c r="F18" s="17"/>
      <c r="G18" s="1" t="s">
        <v>100</v>
      </c>
    </row>
    <row r="19" spans="2:7" ht="16.5" thickBot="1">
      <c r="B19" s="9">
        <v>37257</v>
      </c>
      <c r="C19" s="6" t="s">
        <v>22</v>
      </c>
      <c r="D19" s="1" t="s">
        <v>10</v>
      </c>
      <c r="E19" s="16">
        <v>23109.54</v>
      </c>
      <c r="F19" s="20">
        <v>26456.69</v>
      </c>
      <c r="G19" s="1" t="s">
        <v>100</v>
      </c>
    </row>
    <row r="20" spans="2:7" ht="16.5" thickBot="1">
      <c r="B20" s="3" t="s">
        <v>23</v>
      </c>
      <c r="C20" s="6" t="s">
        <v>21</v>
      </c>
      <c r="D20" s="1" t="s">
        <v>10</v>
      </c>
      <c r="E20" s="16"/>
      <c r="F20" s="17"/>
      <c r="G20" s="1" t="s">
        <v>100</v>
      </c>
    </row>
    <row r="21" spans="2:7" ht="15">
      <c r="B21" s="101">
        <v>37622</v>
      </c>
      <c r="C21" s="93" t="s">
        <v>24</v>
      </c>
      <c r="D21" s="95" t="s">
        <v>10</v>
      </c>
      <c r="E21" s="97">
        <v>7370.08</v>
      </c>
      <c r="F21" s="18"/>
      <c r="G21" s="99" t="s">
        <v>100</v>
      </c>
    </row>
    <row r="22" spans="2:7" ht="15.75" thickBot="1">
      <c r="B22" s="102"/>
      <c r="C22" s="94"/>
      <c r="D22" s="96"/>
      <c r="E22" s="98"/>
      <c r="F22" s="17">
        <v>7572.95</v>
      </c>
      <c r="G22" s="100"/>
    </row>
    <row r="23" spans="2:7" ht="64.5" thickBot="1">
      <c r="B23" s="3" t="s">
        <v>25</v>
      </c>
      <c r="C23" s="6" t="s">
        <v>103</v>
      </c>
      <c r="D23" s="1" t="s">
        <v>10</v>
      </c>
      <c r="E23" s="16" t="s">
        <v>26</v>
      </c>
      <c r="F23" s="17">
        <v>230.4</v>
      </c>
      <c r="G23" s="1" t="s">
        <v>100</v>
      </c>
    </row>
    <row r="24" spans="2:7" ht="34.5" thickBot="1">
      <c r="B24" s="3" t="s">
        <v>27</v>
      </c>
      <c r="C24" s="6" t="s">
        <v>104</v>
      </c>
      <c r="D24" s="1" t="s">
        <v>10</v>
      </c>
      <c r="E24" s="16"/>
      <c r="F24" s="17"/>
      <c r="G24" s="1" t="s">
        <v>100</v>
      </c>
    </row>
    <row r="25" spans="2:7" ht="19.5" thickBot="1">
      <c r="B25" s="3" t="s">
        <v>28</v>
      </c>
      <c r="C25" s="6" t="s">
        <v>105</v>
      </c>
      <c r="D25" s="1" t="s">
        <v>10</v>
      </c>
      <c r="E25" s="16" t="s">
        <v>29</v>
      </c>
      <c r="F25" s="17">
        <v>7342.55</v>
      </c>
      <c r="G25" s="1" t="s">
        <v>100</v>
      </c>
    </row>
    <row r="26" spans="2:7" ht="15.75" thickBot="1">
      <c r="B26" s="10"/>
      <c r="C26" s="6" t="s">
        <v>30</v>
      </c>
      <c r="D26" s="1" t="s">
        <v>10</v>
      </c>
      <c r="E26" s="16">
        <v>290.93</v>
      </c>
      <c r="F26" s="20">
        <v>148.15</v>
      </c>
      <c r="G26" s="8"/>
    </row>
    <row r="27" spans="2:7" ht="15.75" thickBot="1">
      <c r="B27" s="10"/>
      <c r="C27" s="6" t="s">
        <v>31</v>
      </c>
      <c r="D27" s="1" t="s">
        <v>10</v>
      </c>
      <c r="E27" s="16" t="s">
        <v>32</v>
      </c>
      <c r="F27" s="17" t="s">
        <v>32</v>
      </c>
      <c r="G27" s="8"/>
    </row>
    <row r="28" spans="2:7" ht="15">
      <c r="B28" s="101">
        <v>37987</v>
      </c>
      <c r="C28" s="7"/>
      <c r="D28" s="95" t="s">
        <v>10</v>
      </c>
      <c r="E28" s="107"/>
      <c r="F28" s="109"/>
      <c r="G28" s="99" t="s">
        <v>100</v>
      </c>
    </row>
    <row r="29" spans="2:7" ht="60.75" thickBot="1">
      <c r="B29" s="102"/>
      <c r="C29" s="6" t="s">
        <v>33</v>
      </c>
      <c r="D29" s="96"/>
      <c r="E29" s="108"/>
      <c r="F29" s="110"/>
      <c r="G29" s="100"/>
    </row>
    <row r="30" spans="2:7" ht="15">
      <c r="B30" s="101">
        <v>38353</v>
      </c>
      <c r="C30" s="93" t="s">
        <v>34</v>
      </c>
      <c r="D30" s="95" t="s">
        <v>10</v>
      </c>
      <c r="E30" s="107"/>
      <c r="F30" s="109"/>
      <c r="G30" s="99" t="s">
        <v>100</v>
      </c>
    </row>
    <row r="31" spans="2:7" ht="15.75" thickBot="1">
      <c r="B31" s="102"/>
      <c r="C31" s="94"/>
      <c r="D31" s="96"/>
      <c r="E31" s="108"/>
      <c r="F31" s="110"/>
      <c r="G31" s="100"/>
    </row>
    <row r="32" spans="2:7" ht="15">
      <c r="B32" s="91">
        <v>42767</v>
      </c>
      <c r="C32" s="93" t="s">
        <v>35</v>
      </c>
      <c r="D32" s="95" t="s">
        <v>10</v>
      </c>
      <c r="E32" s="97">
        <v>10920.17</v>
      </c>
      <c r="F32" s="18"/>
      <c r="G32" s="99" t="s">
        <v>100</v>
      </c>
    </row>
    <row r="33" spans="2:7" ht="15.75" thickBot="1">
      <c r="B33" s="92"/>
      <c r="C33" s="94"/>
      <c r="D33" s="96"/>
      <c r="E33" s="98"/>
      <c r="F33" s="17">
        <v>11725.13</v>
      </c>
      <c r="G33" s="100"/>
    </row>
    <row r="34" spans="2:7" ht="30.75" thickBot="1">
      <c r="B34" s="9">
        <v>36923</v>
      </c>
      <c r="C34" s="6" t="s">
        <v>36</v>
      </c>
      <c r="D34" s="1" t="s">
        <v>10</v>
      </c>
      <c r="E34" s="16" t="s">
        <v>37</v>
      </c>
      <c r="F34" s="17" t="s">
        <v>32</v>
      </c>
      <c r="G34" s="1" t="s">
        <v>100</v>
      </c>
    </row>
    <row r="35" spans="2:7" ht="15">
      <c r="B35" s="101">
        <v>37288</v>
      </c>
      <c r="C35" s="93" t="s">
        <v>38</v>
      </c>
      <c r="D35" s="95" t="s">
        <v>10</v>
      </c>
      <c r="E35" s="97" t="s">
        <v>32</v>
      </c>
      <c r="F35" s="18"/>
      <c r="G35" s="111"/>
    </row>
    <row r="36" spans="2:7" ht="15.75" thickBot="1">
      <c r="B36" s="102"/>
      <c r="C36" s="94"/>
      <c r="D36" s="96"/>
      <c r="E36" s="98"/>
      <c r="F36" s="17" t="s">
        <v>32</v>
      </c>
      <c r="G36" s="112"/>
    </row>
    <row r="37" spans="2:7" ht="16.5" thickBot="1">
      <c r="B37" s="9">
        <v>37653</v>
      </c>
      <c r="C37" s="6" t="s">
        <v>39</v>
      </c>
      <c r="D37" s="1" t="s">
        <v>10</v>
      </c>
      <c r="E37" s="16" t="s">
        <v>40</v>
      </c>
      <c r="F37" s="17">
        <v>153.58</v>
      </c>
      <c r="G37" s="1" t="s">
        <v>100</v>
      </c>
    </row>
    <row r="38" spans="2:7" ht="30.75" thickBot="1">
      <c r="B38" s="9">
        <v>38018</v>
      </c>
      <c r="C38" s="6" t="s">
        <v>41</v>
      </c>
      <c r="D38" s="1" t="s">
        <v>10</v>
      </c>
      <c r="E38" s="16" t="s">
        <v>42</v>
      </c>
      <c r="F38" s="17">
        <v>7727.81</v>
      </c>
      <c r="G38" s="1" t="s">
        <v>100</v>
      </c>
    </row>
    <row r="39" spans="2:7" ht="90.75" thickBot="1">
      <c r="B39" s="9">
        <v>38384</v>
      </c>
      <c r="C39" s="6" t="s">
        <v>43</v>
      </c>
      <c r="D39" s="1" t="s">
        <v>10</v>
      </c>
      <c r="E39" s="16"/>
      <c r="F39" s="17"/>
      <c r="G39" s="1" t="s">
        <v>100</v>
      </c>
    </row>
    <row r="40" spans="2:7" ht="16.5" thickBot="1">
      <c r="B40" s="9">
        <v>38749</v>
      </c>
      <c r="C40" s="6" t="s">
        <v>44</v>
      </c>
      <c r="D40" s="1" t="s">
        <v>10</v>
      </c>
      <c r="E40" s="16">
        <v>3334.12</v>
      </c>
      <c r="F40" s="17">
        <v>3364.02</v>
      </c>
      <c r="G40" s="1" t="s">
        <v>100</v>
      </c>
    </row>
    <row r="41" spans="2:7" ht="30.75" thickBot="1">
      <c r="B41" s="9">
        <v>39114</v>
      </c>
      <c r="C41" s="6" t="s">
        <v>45</v>
      </c>
      <c r="D41" s="1" t="s">
        <v>10</v>
      </c>
      <c r="E41" s="16" t="s">
        <v>37</v>
      </c>
      <c r="F41" s="17" t="s">
        <v>32</v>
      </c>
      <c r="G41" s="1" t="s">
        <v>100</v>
      </c>
    </row>
    <row r="42" spans="2:7" ht="16.5" thickBot="1">
      <c r="B42" s="9">
        <v>39479</v>
      </c>
      <c r="C42" s="6" t="s">
        <v>46</v>
      </c>
      <c r="D42" s="1" t="s">
        <v>10</v>
      </c>
      <c r="E42" s="16" t="s">
        <v>47</v>
      </c>
      <c r="F42" s="17">
        <v>921.94</v>
      </c>
      <c r="G42" s="1" t="s">
        <v>100</v>
      </c>
    </row>
    <row r="43" spans="2:7" ht="16.5" thickBot="1">
      <c r="B43" s="9">
        <v>39845</v>
      </c>
      <c r="C43" s="6" t="s">
        <v>48</v>
      </c>
      <c r="D43" s="1" t="s">
        <v>10</v>
      </c>
      <c r="E43" s="16" t="s">
        <v>49</v>
      </c>
      <c r="F43" s="17">
        <v>351.42</v>
      </c>
      <c r="G43" s="1" t="s">
        <v>100</v>
      </c>
    </row>
    <row r="44" spans="2:7" ht="135.75" thickBot="1">
      <c r="B44" s="9">
        <v>40210</v>
      </c>
      <c r="C44" s="6" t="s">
        <v>50</v>
      </c>
      <c r="D44" s="1" t="s">
        <v>10</v>
      </c>
      <c r="E44" s="16" t="s">
        <v>51</v>
      </c>
      <c r="F44" s="17" t="s">
        <v>51</v>
      </c>
      <c r="G44" s="1" t="s">
        <v>100</v>
      </c>
    </row>
    <row r="45" spans="2:7" ht="15">
      <c r="B45" s="99" t="s">
        <v>52</v>
      </c>
      <c r="C45" s="93" t="s">
        <v>53</v>
      </c>
      <c r="D45" s="114" t="s">
        <v>54</v>
      </c>
      <c r="E45" s="97" t="s">
        <v>32</v>
      </c>
      <c r="F45" s="18"/>
      <c r="G45" s="111"/>
    </row>
    <row r="46" spans="2:7" ht="15.75" thickBot="1">
      <c r="B46" s="100"/>
      <c r="C46" s="94"/>
      <c r="D46" s="115"/>
      <c r="E46" s="98"/>
      <c r="F46" s="17">
        <v>6</v>
      </c>
      <c r="G46" s="112"/>
    </row>
    <row r="47" spans="2:7" ht="15">
      <c r="B47" s="101">
        <v>40575</v>
      </c>
      <c r="C47" s="93" t="s">
        <v>55</v>
      </c>
      <c r="D47" s="95" t="s">
        <v>10</v>
      </c>
      <c r="E47" s="97" t="s">
        <v>51</v>
      </c>
      <c r="F47" s="18"/>
      <c r="G47" s="99" t="s">
        <v>100</v>
      </c>
    </row>
    <row r="48" spans="2:7" ht="15">
      <c r="B48" s="113"/>
      <c r="C48" s="104"/>
      <c r="D48" s="105"/>
      <c r="E48" s="106"/>
      <c r="F48" s="18"/>
      <c r="G48" s="103"/>
    </row>
    <row r="49" spans="2:7" ht="15">
      <c r="B49" s="113"/>
      <c r="C49" s="104"/>
      <c r="D49" s="105"/>
      <c r="E49" s="106"/>
      <c r="F49" s="18"/>
      <c r="G49" s="103"/>
    </row>
    <row r="50" spans="2:7" ht="15">
      <c r="B50" s="113"/>
      <c r="C50" s="104"/>
      <c r="D50" s="105"/>
      <c r="E50" s="106"/>
      <c r="F50" s="18"/>
      <c r="G50" s="103"/>
    </row>
    <row r="51" spans="2:7" ht="15.75" thickBot="1">
      <c r="B51" s="102"/>
      <c r="C51" s="94"/>
      <c r="D51" s="96"/>
      <c r="E51" s="98"/>
      <c r="F51" s="17" t="s">
        <v>32</v>
      </c>
      <c r="G51" s="100"/>
    </row>
    <row r="52" spans="2:7" ht="15">
      <c r="B52" s="101">
        <v>40940</v>
      </c>
      <c r="C52" s="93" t="s">
        <v>56</v>
      </c>
      <c r="D52" s="95" t="s">
        <v>10</v>
      </c>
      <c r="E52" s="97" t="s">
        <v>57</v>
      </c>
      <c r="F52" s="18"/>
      <c r="G52" s="99" t="s">
        <v>100</v>
      </c>
    </row>
    <row r="53" spans="2:7" ht="15.75" thickBot="1">
      <c r="B53" s="102"/>
      <c r="C53" s="94"/>
      <c r="D53" s="96"/>
      <c r="E53" s="98"/>
      <c r="F53" s="17">
        <v>0</v>
      </c>
      <c r="G53" s="100"/>
    </row>
    <row r="54" spans="2:7" ht="75.75" thickBot="1">
      <c r="B54" s="11">
        <v>42795</v>
      </c>
      <c r="C54" s="6" t="s">
        <v>58</v>
      </c>
      <c r="D54" s="1" t="s">
        <v>10</v>
      </c>
      <c r="E54" s="16">
        <v>2023.66</v>
      </c>
      <c r="F54" s="17"/>
      <c r="G54" s="1" t="s">
        <v>100</v>
      </c>
    </row>
    <row r="55" spans="2:7" ht="30">
      <c r="B55" s="99" t="s">
        <v>59</v>
      </c>
      <c r="C55" s="7" t="s">
        <v>60</v>
      </c>
      <c r="D55" s="95" t="s">
        <v>10</v>
      </c>
      <c r="E55" s="97"/>
      <c r="F55" s="109"/>
      <c r="G55" s="99" t="s">
        <v>100</v>
      </c>
    </row>
    <row r="56" spans="2:7" ht="30.75" thickBot="1">
      <c r="B56" s="100"/>
      <c r="C56" s="6" t="s">
        <v>61</v>
      </c>
      <c r="D56" s="96"/>
      <c r="E56" s="98"/>
      <c r="F56" s="110"/>
      <c r="G56" s="100"/>
    </row>
    <row r="57" spans="2:7" ht="15">
      <c r="B57" s="99" t="s">
        <v>62</v>
      </c>
      <c r="C57" s="93" t="s">
        <v>63</v>
      </c>
      <c r="D57" s="95" t="s">
        <v>10</v>
      </c>
      <c r="E57" s="118">
        <v>17092.54</v>
      </c>
      <c r="F57" s="18"/>
      <c r="G57" s="99" t="s">
        <v>100</v>
      </c>
    </row>
    <row r="58" spans="2:7" ht="15.75" thickBot="1">
      <c r="B58" s="100"/>
      <c r="C58" s="94"/>
      <c r="D58" s="96"/>
      <c r="E58" s="119"/>
      <c r="F58" s="17">
        <v>16666.15</v>
      </c>
      <c r="G58" s="100"/>
    </row>
    <row r="59" spans="2:7" ht="15">
      <c r="B59" s="91">
        <v>42736</v>
      </c>
      <c r="C59" s="7" t="s">
        <v>64</v>
      </c>
      <c r="D59" s="114" t="s">
        <v>66</v>
      </c>
      <c r="E59" s="97">
        <v>9278.6</v>
      </c>
      <c r="F59" s="21" t="s">
        <v>67</v>
      </c>
      <c r="G59" s="111"/>
    </row>
    <row r="60" spans="2:7" ht="30.75" thickBot="1">
      <c r="B60" s="92"/>
      <c r="C60" s="6" t="s">
        <v>65</v>
      </c>
      <c r="D60" s="115"/>
      <c r="E60" s="98"/>
      <c r="F60" s="20">
        <v>10422.78</v>
      </c>
      <c r="G60" s="112"/>
    </row>
    <row r="61" spans="2:7" ht="15">
      <c r="B61" s="91">
        <v>42767</v>
      </c>
      <c r="C61" s="7" t="s">
        <v>64</v>
      </c>
      <c r="D61" s="95" t="s">
        <v>69</v>
      </c>
      <c r="E61" s="97">
        <v>1.84</v>
      </c>
      <c r="F61" s="18"/>
      <c r="G61" s="111"/>
    </row>
    <row r="62" spans="2:7" ht="90">
      <c r="B62" s="116"/>
      <c r="C62" s="7" t="s">
        <v>68</v>
      </c>
      <c r="D62" s="105"/>
      <c r="E62" s="106"/>
      <c r="F62" s="18"/>
      <c r="G62" s="117"/>
    </row>
    <row r="63" spans="2:7" ht="15.75" thickBot="1">
      <c r="B63" s="92"/>
      <c r="C63" s="12"/>
      <c r="D63" s="96"/>
      <c r="E63" s="98"/>
      <c r="F63" s="17">
        <v>1.6</v>
      </c>
      <c r="G63" s="112"/>
    </row>
    <row r="64" spans="2:7" ht="90">
      <c r="B64" s="99" t="s">
        <v>70</v>
      </c>
      <c r="C64" s="7" t="s">
        <v>71</v>
      </c>
      <c r="D64" s="95" t="s">
        <v>7</v>
      </c>
      <c r="E64" s="97" t="s">
        <v>7</v>
      </c>
      <c r="F64" s="109" t="s">
        <v>7</v>
      </c>
      <c r="G64" s="120" t="s">
        <v>8</v>
      </c>
    </row>
    <row r="65" spans="2:7" ht="30.75" thickBot="1">
      <c r="B65" s="100"/>
      <c r="C65" s="6" t="s">
        <v>72</v>
      </c>
      <c r="D65" s="96"/>
      <c r="E65" s="98"/>
      <c r="F65" s="110"/>
      <c r="G65" s="121"/>
    </row>
    <row r="66" spans="2:7" ht="15">
      <c r="B66" s="99">
        <v>1</v>
      </c>
      <c r="C66" s="93" t="s">
        <v>73</v>
      </c>
      <c r="D66" s="95" t="s">
        <v>74</v>
      </c>
      <c r="E66" s="97" t="s">
        <v>37</v>
      </c>
      <c r="F66" s="18"/>
      <c r="G66" s="99" t="s">
        <v>100</v>
      </c>
    </row>
    <row r="67" spans="2:7" ht="15.75" thickBot="1">
      <c r="B67" s="100"/>
      <c r="C67" s="94"/>
      <c r="D67" s="96"/>
      <c r="E67" s="98"/>
      <c r="F67" s="17">
        <v>24</v>
      </c>
      <c r="G67" s="100"/>
    </row>
    <row r="68" spans="2:7" ht="15">
      <c r="B68" s="99">
        <v>2</v>
      </c>
      <c r="C68" s="93" t="s">
        <v>75</v>
      </c>
      <c r="D68" s="95" t="s">
        <v>76</v>
      </c>
      <c r="E68" s="97">
        <v>76.1</v>
      </c>
      <c r="F68" s="18"/>
      <c r="G68" s="99" t="s">
        <v>100</v>
      </c>
    </row>
    <row r="69" spans="2:7" ht="15.75" thickBot="1">
      <c r="B69" s="100"/>
      <c r="C69" s="94"/>
      <c r="D69" s="96"/>
      <c r="E69" s="98"/>
      <c r="F69" s="17">
        <v>76.1</v>
      </c>
      <c r="G69" s="100"/>
    </row>
    <row r="70" spans="2:7" ht="15">
      <c r="B70" s="91">
        <v>42737</v>
      </c>
      <c r="C70" s="93" t="s">
        <v>106</v>
      </c>
      <c r="D70" s="95" t="s">
        <v>76</v>
      </c>
      <c r="E70" s="97" t="s">
        <v>77</v>
      </c>
      <c r="F70" s="18"/>
      <c r="G70" s="99" t="s">
        <v>100</v>
      </c>
    </row>
    <row r="71" spans="2:7" ht="15.75" thickBot="1">
      <c r="B71" s="92"/>
      <c r="C71" s="94"/>
      <c r="D71" s="96"/>
      <c r="E71" s="98"/>
      <c r="F71" s="17">
        <v>5</v>
      </c>
      <c r="G71" s="100"/>
    </row>
    <row r="72" spans="2:7" ht="15">
      <c r="B72" s="91">
        <v>42768</v>
      </c>
      <c r="C72" s="93" t="s">
        <v>107</v>
      </c>
      <c r="D72" s="95" t="s">
        <v>76</v>
      </c>
      <c r="E72" s="97">
        <v>71.1</v>
      </c>
      <c r="F72" s="18"/>
      <c r="G72" s="111"/>
    </row>
    <row r="73" spans="2:7" ht="15.75" thickBot="1">
      <c r="B73" s="92"/>
      <c r="C73" s="94"/>
      <c r="D73" s="96"/>
      <c r="E73" s="98"/>
      <c r="F73" s="17">
        <v>71.1</v>
      </c>
      <c r="G73" s="112"/>
    </row>
    <row r="74" spans="2:7" ht="15">
      <c r="B74" s="99">
        <v>3</v>
      </c>
      <c r="C74" s="93" t="s">
        <v>78</v>
      </c>
      <c r="D74" s="95" t="s">
        <v>79</v>
      </c>
      <c r="E74" s="97" t="s">
        <v>80</v>
      </c>
      <c r="F74" s="18"/>
      <c r="G74" s="99" t="s">
        <v>100</v>
      </c>
    </row>
    <row r="75" spans="2:7" ht="15.75" thickBot="1">
      <c r="B75" s="100"/>
      <c r="C75" s="94"/>
      <c r="D75" s="96"/>
      <c r="E75" s="98"/>
      <c r="F75" s="17">
        <v>547.06</v>
      </c>
      <c r="G75" s="100"/>
    </row>
    <row r="76" spans="2:7" ht="15">
      <c r="B76" s="91">
        <v>42738</v>
      </c>
      <c r="C76" s="93" t="s">
        <v>108</v>
      </c>
      <c r="D76" s="95" t="s">
        <v>79</v>
      </c>
      <c r="E76" s="97" t="s">
        <v>81</v>
      </c>
      <c r="F76" s="18"/>
      <c r="G76" s="99" t="s">
        <v>100</v>
      </c>
    </row>
    <row r="77" spans="2:7" ht="15.75" thickBot="1">
      <c r="B77" s="92"/>
      <c r="C77" s="94"/>
      <c r="D77" s="96"/>
      <c r="E77" s="98"/>
      <c r="F77" s="20">
        <v>36.83</v>
      </c>
      <c r="G77" s="100"/>
    </row>
    <row r="78" spans="2:7" ht="15">
      <c r="B78" s="91">
        <v>42769</v>
      </c>
      <c r="C78" s="93" t="s">
        <v>109</v>
      </c>
      <c r="D78" s="95" t="s">
        <v>79</v>
      </c>
      <c r="E78" s="97" t="s">
        <v>82</v>
      </c>
      <c r="F78" s="18"/>
      <c r="G78" s="111"/>
    </row>
    <row r="79" spans="2:7" ht="15.75" thickBot="1">
      <c r="B79" s="92"/>
      <c r="C79" s="94"/>
      <c r="D79" s="96"/>
      <c r="E79" s="98"/>
      <c r="F79" s="20">
        <v>247.07</v>
      </c>
      <c r="G79" s="112"/>
    </row>
    <row r="80" spans="2:7" ht="15">
      <c r="B80" s="91">
        <v>42797</v>
      </c>
      <c r="C80" s="93" t="s">
        <v>110</v>
      </c>
      <c r="D80" s="95" t="s">
        <v>79</v>
      </c>
      <c r="E80" s="97" t="s">
        <v>83</v>
      </c>
      <c r="F80" s="18"/>
      <c r="G80" s="111"/>
    </row>
    <row r="81" spans="2:7" ht="15.75" thickBot="1">
      <c r="B81" s="92"/>
      <c r="C81" s="94"/>
      <c r="D81" s="96"/>
      <c r="E81" s="98"/>
      <c r="F81" s="20">
        <v>263.16</v>
      </c>
      <c r="G81" s="112"/>
    </row>
    <row r="82" spans="2:7" ht="15">
      <c r="B82" s="99">
        <v>4</v>
      </c>
      <c r="C82" s="93" t="s">
        <v>84</v>
      </c>
      <c r="D82" s="95" t="s">
        <v>79</v>
      </c>
      <c r="E82" s="97" t="s">
        <v>85</v>
      </c>
      <c r="F82" s="18"/>
      <c r="G82" s="99" t="s">
        <v>100</v>
      </c>
    </row>
    <row r="83" spans="2:7" ht="15.75" thickBot="1">
      <c r="B83" s="100"/>
      <c r="C83" s="94"/>
      <c r="D83" s="96"/>
      <c r="E83" s="98"/>
      <c r="F83" s="17">
        <v>364.4</v>
      </c>
      <c r="G83" s="100"/>
    </row>
    <row r="84" spans="2:7" ht="15">
      <c r="B84" s="91">
        <v>42739</v>
      </c>
      <c r="C84" s="93" t="s">
        <v>111</v>
      </c>
      <c r="D84" s="95" t="s">
        <v>79</v>
      </c>
      <c r="E84" s="97" t="s">
        <v>86</v>
      </c>
      <c r="F84" s="18"/>
      <c r="G84" s="99" t="s">
        <v>100</v>
      </c>
    </row>
    <row r="85" spans="2:7" ht="15.75" thickBot="1">
      <c r="B85" s="92"/>
      <c r="C85" s="94"/>
      <c r="D85" s="96"/>
      <c r="E85" s="98"/>
      <c r="F85" s="17">
        <v>75</v>
      </c>
      <c r="G85" s="100"/>
    </row>
    <row r="86" spans="2:7" ht="15">
      <c r="B86" s="91">
        <v>42770</v>
      </c>
      <c r="C86" s="93" t="s">
        <v>112</v>
      </c>
      <c r="D86" s="95" t="s">
        <v>79</v>
      </c>
      <c r="E86" s="97" t="s">
        <v>87</v>
      </c>
      <c r="F86" s="18"/>
      <c r="G86" s="99" t="s">
        <v>100</v>
      </c>
    </row>
    <row r="87" spans="2:7" ht="15.75" thickBot="1">
      <c r="B87" s="92"/>
      <c r="C87" s="94"/>
      <c r="D87" s="96"/>
      <c r="E87" s="98"/>
      <c r="F87" s="17">
        <v>289.4</v>
      </c>
      <c r="G87" s="100"/>
    </row>
    <row r="88" spans="2:7" ht="15">
      <c r="B88" s="99">
        <v>5</v>
      </c>
      <c r="C88" s="93" t="s">
        <v>88</v>
      </c>
      <c r="D88" s="95" t="s">
        <v>89</v>
      </c>
      <c r="E88" s="97" t="s">
        <v>90</v>
      </c>
      <c r="F88" s="18"/>
      <c r="G88" s="99" t="s">
        <v>100</v>
      </c>
    </row>
    <row r="89" spans="2:7" ht="15.75" thickBot="1">
      <c r="B89" s="100"/>
      <c r="C89" s="94"/>
      <c r="D89" s="96"/>
      <c r="E89" s="98"/>
      <c r="F89" s="17">
        <v>209.88</v>
      </c>
      <c r="G89" s="100"/>
    </row>
    <row r="90" spans="2:7" ht="15">
      <c r="B90" s="91">
        <v>42740</v>
      </c>
      <c r="C90" s="93" t="s">
        <v>113</v>
      </c>
      <c r="D90" s="95" t="s">
        <v>89</v>
      </c>
      <c r="E90" s="97" t="s">
        <v>91</v>
      </c>
      <c r="F90" s="18"/>
      <c r="G90" s="99" t="s">
        <v>100</v>
      </c>
    </row>
    <row r="91" spans="2:7" ht="15.75" thickBot="1">
      <c r="B91" s="92"/>
      <c r="C91" s="94"/>
      <c r="D91" s="96"/>
      <c r="E91" s="98"/>
      <c r="F91" s="17">
        <v>30.69</v>
      </c>
      <c r="G91" s="100"/>
    </row>
    <row r="92" spans="2:7" ht="15">
      <c r="B92" s="91">
        <v>42771</v>
      </c>
      <c r="C92" s="93" t="s">
        <v>114</v>
      </c>
      <c r="D92" s="95" t="s">
        <v>89</v>
      </c>
      <c r="E92" s="97" t="s">
        <v>92</v>
      </c>
      <c r="F92" s="18"/>
      <c r="G92" s="99" t="s">
        <v>100</v>
      </c>
    </row>
    <row r="93" spans="2:7" ht="15.75" thickBot="1">
      <c r="B93" s="92"/>
      <c r="C93" s="94"/>
      <c r="D93" s="96"/>
      <c r="E93" s="98"/>
      <c r="F93" s="17">
        <v>2.931</v>
      </c>
      <c r="G93" s="100"/>
    </row>
    <row r="94" spans="2:7" ht="15">
      <c r="B94" s="91">
        <v>42799</v>
      </c>
      <c r="C94" s="93" t="s">
        <v>115</v>
      </c>
      <c r="D94" s="95" t="s">
        <v>89</v>
      </c>
      <c r="E94" s="97">
        <v>77.483</v>
      </c>
      <c r="F94" s="18"/>
      <c r="G94" s="111"/>
    </row>
    <row r="95" spans="2:7" ht="15.75" thickBot="1">
      <c r="B95" s="92"/>
      <c r="C95" s="94"/>
      <c r="D95" s="96"/>
      <c r="E95" s="98"/>
      <c r="F95" s="17">
        <v>77.483</v>
      </c>
      <c r="G95" s="112"/>
    </row>
    <row r="96" spans="2:7" ht="15">
      <c r="B96" s="91">
        <v>42830</v>
      </c>
      <c r="C96" s="93" t="s">
        <v>116</v>
      </c>
      <c r="D96" s="95" t="s">
        <v>89</v>
      </c>
      <c r="E96" s="97">
        <v>98.776</v>
      </c>
      <c r="F96" s="18"/>
      <c r="G96" s="111"/>
    </row>
    <row r="97" spans="2:7" ht="15.75" thickBot="1">
      <c r="B97" s="92"/>
      <c r="C97" s="94"/>
      <c r="D97" s="96"/>
      <c r="E97" s="98"/>
      <c r="F97" s="17">
        <v>98.776</v>
      </c>
      <c r="G97" s="112"/>
    </row>
    <row r="98" spans="2:7" ht="15">
      <c r="B98" s="99">
        <v>6</v>
      </c>
      <c r="C98" s="93" t="s">
        <v>93</v>
      </c>
      <c r="D98" s="95" t="s">
        <v>94</v>
      </c>
      <c r="E98" s="97" t="s">
        <v>95</v>
      </c>
      <c r="F98" s="18"/>
      <c r="G98" s="99" t="s">
        <v>100</v>
      </c>
    </row>
    <row r="99" spans="2:7" ht="15.75" thickBot="1">
      <c r="B99" s="100"/>
      <c r="C99" s="94"/>
      <c r="D99" s="96"/>
      <c r="E99" s="98"/>
      <c r="F99" s="17">
        <v>74.3</v>
      </c>
      <c r="G99" s="100"/>
    </row>
    <row r="100" spans="2:7" ht="15">
      <c r="B100" s="99">
        <v>7</v>
      </c>
      <c r="C100" s="93" t="s">
        <v>96</v>
      </c>
      <c r="D100" s="95" t="s">
        <v>10</v>
      </c>
      <c r="E100" s="97"/>
      <c r="F100" s="18"/>
      <c r="G100" s="99" t="s">
        <v>100</v>
      </c>
    </row>
    <row r="101" spans="2:7" ht="15">
      <c r="B101" s="103"/>
      <c r="C101" s="104"/>
      <c r="D101" s="105"/>
      <c r="E101" s="106"/>
      <c r="F101" s="18">
        <v>21048.73</v>
      </c>
      <c r="G101" s="103"/>
    </row>
    <row r="102" spans="2:7" ht="15.75" thickBot="1">
      <c r="B102" s="100"/>
      <c r="C102" s="94"/>
      <c r="D102" s="96"/>
      <c r="E102" s="98"/>
      <c r="F102" s="17"/>
      <c r="G102" s="100"/>
    </row>
    <row r="103" spans="2:7" ht="15">
      <c r="B103" s="91">
        <v>42742</v>
      </c>
      <c r="C103" s="93" t="s">
        <v>97</v>
      </c>
      <c r="D103" s="95" t="s">
        <v>10</v>
      </c>
      <c r="E103" s="97"/>
      <c r="F103" s="18"/>
      <c r="G103" s="99" t="s">
        <v>100</v>
      </c>
    </row>
    <row r="104" spans="2:7" ht="15.75" thickBot="1">
      <c r="B104" s="92"/>
      <c r="C104" s="94"/>
      <c r="D104" s="96"/>
      <c r="E104" s="98"/>
      <c r="F104" s="17">
        <v>21048.73</v>
      </c>
      <c r="G104" s="100"/>
    </row>
    <row r="105" spans="2:7" ht="75.75" thickBot="1">
      <c r="B105" s="13">
        <v>8</v>
      </c>
      <c r="C105" s="14" t="s">
        <v>98</v>
      </c>
      <c r="D105" s="13" t="s">
        <v>94</v>
      </c>
      <c r="E105" s="17" t="s">
        <v>99</v>
      </c>
      <c r="F105" s="17" t="s">
        <v>7</v>
      </c>
      <c r="G105" s="15" t="s">
        <v>8</v>
      </c>
    </row>
  </sheetData>
  <mergeCells count="189">
    <mergeCell ref="B103:B104"/>
    <mergeCell ref="C103:C104"/>
    <mergeCell ref="D103:D104"/>
    <mergeCell ref="E103:E104"/>
    <mergeCell ref="G103:G104"/>
    <mergeCell ref="B100:B102"/>
    <mergeCell ref="C100:C102"/>
    <mergeCell ref="D100:D102"/>
    <mergeCell ref="E100:E102"/>
    <mergeCell ref="G100:G102"/>
    <mergeCell ref="B98:B99"/>
    <mergeCell ref="C98:C99"/>
    <mergeCell ref="D98:D99"/>
    <mergeCell ref="E98:E99"/>
    <mergeCell ref="G98:G99"/>
    <mergeCell ref="B96:B97"/>
    <mergeCell ref="C96:C97"/>
    <mergeCell ref="D96:D97"/>
    <mergeCell ref="E96:E97"/>
    <mergeCell ref="G96:G97"/>
    <mergeCell ref="B94:B95"/>
    <mergeCell ref="C94:C95"/>
    <mergeCell ref="D94:D95"/>
    <mergeCell ref="E94:E95"/>
    <mergeCell ref="G94:G95"/>
    <mergeCell ref="B92:B93"/>
    <mergeCell ref="C92:C93"/>
    <mergeCell ref="D92:D93"/>
    <mergeCell ref="E92:E93"/>
    <mergeCell ref="G92:G93"/>
    <mergeCell ref="B90:B91"/>
    <mergeCell ref="C90:C91"/>
    <mergeCell ref="D90:D91"/>
    <mergeCell ref="E90:E91"/>
    <mergeCell ref="G90:G91"/>
    <mergeCell ref="B88:B89"/>
    <mergeCell ref="C88:C89"/>
    <mergeCell ref="D88:D89"/>
    <mergeCell ref="E88:E89"/>
    <mergeCell ref="G88:G89"/>
    <mergeCell ref="B86:B87"/>
    <mergeCell ref="C86:C87"/>
    <mergeCell ref="D86:D87"/>
    <mergeCell ref="E86:E87"/>
    <mergeCell ref="G86:G87"/>
    <mergeCell ref="B84:B85"/>
    <mergeCell ref="C84:C85"/>
    <mergeCell ref="D84:D85"/>
    <mergeCell ref="E84:E85"/>
    <mergeCell ref="G84:G85"/>
    <mergeCell ref="B82:B83"/>
    <mergeCell ref="C82:C83"/>
    <mergeCell ref="D82:D83"/>
    <mergeCell ref="E82:E83"/>
    <mergeCell ref="G82:G83"/>
    <mergeCell ref="B80:B81"/>
    <mergeCell ref="C80:C81"/>
    <mergeCell ref="D80:D81"/>
    <mergeCell ref="E80:E81"/>
    <mergeCell ref="G80:G81"/>
    <mergeCell ref="B78:B79"/>
    <mergeCell ref="C78:C79"/>
    <mergeCell ref="D78:D79"/>
    <mergeCell ref="E78:E79"/>
    <mergeCell ref="G78:G79"/>
    <mergeCell ref="B76:B77"/>
    <mergeCell ref="C76:C77"/>
    <mergeCell ref="D76:D77"/>
    <mergeCell ref="E76:E77"/>
    <mergeCell ref="G76:G77"/>
    <mergeCell ref="B74:B75"/>
    <mergeCell ref="C74:C75"/>
    <mergeCell ref="D74:D75"/>
    <mergeCell ref="E74:E75"/>
    <mergeCell ref="G74:G75"/>
    <mergeCell ref="B72:B73"/>
    <mergeCell ref="C72:C73"/>
    <mergeCell ref="D72:D73"/>
    <mergeCell ref="E72:E73"/>
    <mergeCell ref="G72:G73"/>
    <mergeCell ref="B70:B71"/>
    <mergeCell ref="C70:C71"/>
    <mergeCell ref="D70:D71"/>
    <mergeCell ref="E70:E71"/>
    <mergeCell ref="G70:G71"/>
    <mergeCell ref="B68:B69"/>
    <mergeCell ref="C68:C69"/>
    <mergeCell ref="D68:D69"/>
    <mergeCell ref="E68:E69"/>
    <mergeCell ref="G68:G69"/>
    <mergeCell ref="B66:B67"/>
    <mergeCell ref="C66:C67"/>
    <mergeCell ref="D66:D67"/>
    <mergeCell ref="E66:E67"/>
    <mergeCell ref="G66:G67"/>
    <mergeCell ref="B64:B65"/>
    <mergeCell ref="D64:D65"/>
    <mergeCell ref="E64:E65"/>
    <mergeCell ref="F64:F65"/>
    <mergeCell ref="G64:G65"/>
    <mergeCell ref="B59:B60"/>
    <mergeCell ref="D59:D60"/>
    <mergeCell ref="E59:E60"/>
    <mergeCell ref="G59:G60"/>
    <mergeCell ref="B61:B63"/>
    <mergeCell ref="D61:D63"/>
    <mergeCell ref="E61:E63"/>
    <mergeCell ref="G61:G63"/>
    <mergeCell ref="B57:B58"/>
    <mergeCell ref="C57:C58"/>
    <mergeCell ref="D57:D58"/>
    <mergeCell ref="E57:E58"/>
    <mergeCell ref="G57:G58"/>
    <mergeCell ref="B55:B56"/>
    <mergeCell ref="D55:D56"/>
    <mergeCell ref="E55:E56"/>
    <mergeCell ref="F55:F56"/>
    <mergeCell ref="G55:G56"/>
    <mergeCell ref="B52:B53"/>
    <mergeCell ref="C52:C53"/>
    <mergeCell ref="D52:D53"/>
    <mergeCell ref="E52:E53"/>
    <mergeCell ref="G52:G53"/>
    <mergeCell ref="B47:B51"/>
    <mergeCell ref="C47:C51"/>
    <mergeCell ref="D47:D51"/>
    <mergeCell ref="E47:E51"/>
    <mergeCell ref="G47:G51"/>
    <mergeCell ref="B45:B46"/>
    <mergeCell ref="C45:C46"/>
    <mergeCell ref="D45:D46"/>
    <mergeCell ref="E45:E46"/>
    <mergeCell ref="G45:G46"/>
    <mergeCell ref="B35:B36"/>
    <mergeCell ref="C35:C36"/>
    <mergeCell ref="D35:D36"/>
    <mergeCell ref="E35:E36"/>
    <mergeCell ref="G35:G36"/>
    <mergeCell ref="G30:G31"/>
    <mergeCell ref="B32:B33"/>
    <mergeCell ref="C32:C33"/>
    <mergeCell ref="D32:D33"/>
    <mergeCell ref="E32:E33"/>
    <mergeCell ref="G32:G33"/>
    <mergeCell ref="B30:B31"/>
    <mergeCell ref="C30:C31"/>
    <mergeCell ref="D30:D31"/>
    <mergeCell ref="E30:E31"/>
    <mergeCell ref="F30:F31"/>
    <mergeCell ref="B28:B29"/>
    <mergeCell ref="D28:D29"/>
    <mergeCell ref="E28:E29"/>
    <mergeCell ref="F28:F29"/>
    <mergeCell ref="G28:G29"/>
    <mergeCell ref="B21:B22"/>
    <mergeCell ref="C21:C22"/>
    <mergeCell ref="D21:D22"/>
    <mergeCell ref="E21:E22"/>
    <mergeCell ref="G21:G22"/>
    <mergeCell ref="B15:B17"/>
    <mergeCell ref="C15:C17"/>
    <mergeCell ref="D15:D17"/>
    <mergeCell ref="E15:E17"/>
    <mergeCell ref="G15:G17"/>
    <mergeCell ref="B13:B14"/>
    <mergeCell ref="C13:C14"/>
    <mergeCell ref="D13:D14"/>
    <mergeCell ref="E13:E14"/>
    <mergeCell ref="G13:G14"/>
    <mergeCell ref="B11:B12"/>
    <mergeCell ref="C11:C12"/>
    <mergeCell ref="D11:D12"/>
    <mergeCell ref="E11:E12"/>
    <mergeCell ref="G11:G12"/>
    <mergeCell ref="G7:G8"/>
    <mergeCell ref="B9:B10"/>
    <mergeCell ref="C9:C10"/>
    <mergeCell ref="D9:D10"/>
    <mergeCell ref="E9:E10"/>
    <mergeCell ref="G9:G10"/>
    <mergeCell ref="B3:B4"/>
    <mergeCell ref="C3:C4"/>
    <mergeCell ref="D3:D4"/>
    <mergeCell ref="E3:F3"/>
    <mergeCell ref="G3:G4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5"/>
  <sheetViews>
    <sheetView workbookViewId="0" topLeftCell="A70">
      <selection activeCell="F68" sqref="F68"/>
    </sheetView>
  </sheetViews>
  <sheetFormatPr defaultColWidth="9.140625" defaultRowHeight="15"/>
  <cols>
    <col min="2" max="2" width="12.7109375" style="0" customWidth="1"/>
    <col min="3" max="3" width="52.7109375" style="0" customWidth="1"/>
    <col min="4" max="5" width="12.28125" style="0" customWidth="1"/>
    <col min="6" max="6" width="17.00390625" style="0" customWidth="1"/>
    <col min="7" max="7" width="21.8515625" style="0" customWidth="1"/>
    <col min="9" max="9" width="22.28125" style="0" customWidth="1"/>
  </cols>
  <sheetData>
    <row r="2" ht="15.75" thickBot="1"/>
    <row r="3" spans="2:7" ht="15.75" thickBot="1">
      <c r="B3" s="81" t="s">
        <v>0</v>
      </c>
      <c r="C3" s="83"/>
      <c r="D3" s="85" t="s">
        <v>1</v>
      </c>
      <c r="E3" s="87">
        <v>2016</v>
      </c>
      <c r="F3" s="88"/>
      <c r="G3" s="89" t="s">
        <v>2</v>
      </c>
    </row>
    <row r="4" spans="2:7" ht="15.75" thickBot="1">
      <c r="B4" s="82"/>
      <c r="C4" s="84"/>
      <c r="D4" s="86"/>
      <c r="E4" s="1" t="s">
        <v>3</v>
      </c>
      <c r="F4" s="2" t="s">
        <v>4</v>
      </c>
      <c r="G4" s="90"/>
    </row>
    <row r="5" spans="2:7" ht="16.5" thickBot="1">
      <c r="B5" s="3" t="s">
        <v>5</v>
      </c>
      <c r="C5" s="4" t="s">
        <v>6</v>
      </c>
      <c r="D5" s="1" t="s">
        <v>7</v>
      </c>
      <c r="E5" s="1" t="s">
        <v>7</v>
      </c>
      <c r="F5" s="2" t="s">
        <v>7</v>
      </c>
      <c r="G5" s="5" t="s">
        <v>8</v>
      </c>
    </row>
    <row r="6" spans="2:9" ht="16.5" thickBot="1">
      <c r="B6" s="3">
        <v>1</v>
      </c>
      <c r="C6" s="6" t="s">
        <v>9</v>
      </c>
      <c r="D6" s="1" t="s">
        <v>10</v>
      </c>
      <c r="E6" s="22">
        <f>E7+E32</f>
        <v>60228.74</v>
      </c>
      <c r="F6" s="23">
        <v>56862.71</v>
      </c>
      <c r="G6" s="1" t="s">
        <v>100</v>
      </c>
      <c r="I6" s="24"/>
    </row>
    <row r="7" spans="2:7" ht="15">
      <c r="B7" s="122" t="s">
        <v>117</v>
      </c>
      <c r="C7" s="124" t="s">
        <v>12</v>
      </c>
      <c r="D7" s="126" t="s">
        <v>10</v>
      </c>
      <c r="E7" s="128">
        <f>E9+E19+E21+E28+E30</f>
        <v>36201.79</v>
      </c>
      <c r="F7" s="128">
        <f>F9+F19+F21+F28+F30</f>
        <v>37688.05</v>
      </c>
      <c r="G7" s="130" t="s">
        <v>100</v>
      </c>
    </row>
    <row r="8" spans="2:9" ht="15.75" thickBot="1">
      <c r="B8" s="123"/>
      <c r="C8" s="125"/>
      <c r="D8" s="127"/>
      <c r="E8" s="129"/>
      <c r="F8" s="129"/>
      <c r="G8" s="131"/>
      <c r="I8" s="24"/>
    </row>
    <row r="9" spans="2:7" ht="15">
      <c r="B9" s="132" t="s">
        <v>118</v>
      </c>
      <c r="C9" s="124" t="s">
        <v>13</v>
      </c>
      <c r="D9" s="126" t="s">
        <v>10</v>
      </c>
      <c r="E9" s="128">
        <v>6353</v>
      </c>
      <c r="F9" s="128">
        <v>5770.65</v>
      </c>
      <c r="G9" s="130" t="s">
        <v>100</v>
      </c>
    </row>
    <row r="10" spans="2:7" ht="15.75" thickBot="1">
      <c r="B10" s="133"/>
      <c r="C10" s="125"/>
      <c r="D10" s="127"/>
      <c r="E10" s="129"/>
      <c r="F10" s="129"/>
      <c r="G10" s="131"/>
    </row>
    <row r="11" spans="2:7" ht="15">
      <c r="B11" s="130" t="s">
        <v>14</v>
      </c>
      <c r="C11" s="124" t="s">
        <v>101</v>
      </c>
      <c r="D11" s="126" t="s">
        <v>10</v>
      </c>
      <c r="E11" s="128">
        <v>2773.85</v>
      </c>
      <c r="F11" s="128">
        <v>4336.2</v>
      </c>
      <c r="G11" s="130" t="s">
        <v>100</v>
      </c>
    </row>
    <row r="12" spans="2:7" ht="15.75" thickBot="1">
      <c r="B12" s="131"/>
      <c r="C12" s="125"/>
      <c r="D12" s="127"/>
      <c r="E12" s="129"/>
      <c r="F12" s="129"/>
      <c r="G12" s="131"/>
    </row>
    <row r="13" spans="2:7" ht="15">
      <c r="B13" s="130" t="s">
        <v>16</v>
      </c>
      <c r="C13" s="124" t="s">
        <v>17</v>
      </c>
      <c r="D13" s="126" t="s">
        <v>10</v>
      </c>
      <c r="E13" s="128">
        <v>2770.61</v>
      </c>
      <c r="F13" s="128">
        <v>1434.45</v>
      </c>
      <c r="G13" s="130" t="s">
        <v>100</v>
      </c>
    </row>
    <row r="14" spans="2:7" ht="15.75" thickBot="1">
      <c r="B14" s="131"/>
      <c r="C14" s="125"/>
      <c r="D14" s="127"/>
      <c r="E14" s="129"/>
      <c r="F14" s="129"/>
      <c r="G14" s="131"/>
    </row>
    <row r="15" spans="2:7" ht="15">
      <c r="B15" s="130" t="s">
        <v>18</v>
      </c>
      <c r="C15" s="124" t="s">
        <v>102</v>
      </c>
      <c r="D15" s="126" t="s">
        <v>10</v>
      </c>
      <c r="E15" s="128">
        <v>809.13</v>
      </c>
      <c r="F15" s="128"/>
      <c r="G15" s="130" t="s">
        <v>100</v>
      </c>
    </row>
    <row r="16" spans="2:7" ht="15">
      <c r="B16" s="134"/>
      <c r="C16" s="135"/>
      <c r="D16" s="136"/>
      <c r="E16" s="137"/>
      <c r="F16" s="137"/>
      <c r="G16" s="134"/>
    </row>
    <row r="17" spans="2:7" ht="15.75" thickBot="1">
      <c r="B17" s="131"/>
      <c r="C17" s="125"/>
      <c r="D17" s="127"/>
      <c r="E17" s="129"/>
      <c r="F17" s="129"/>
      <c r="G17" s="131"/>
    </row>
    <row r="18" spans="2:7" ht="16.5" thickBot="1">
      <c r="B18" s="26" t="s">
        <v>20</v>
      </c>
      <c r="C18" s="27" t="s">
        <v>21</v>
      </c>
      <c r="D18" s="29" t="s">
        <v>10</v>
      </c>
      <c r="E18" s="30"/>
      <c r="F18" s="30"/>
      <c r="G18" s="29" t="s">
        <v>100</v>
      </c>
    </row>
    <row r="19" spans="2:9" ht="16.5" thickBot="1">
      <c r="B19" s="31" t="s">
        <v>132</v>
      </c>
      <c r="C19" s="27" t="s">
        <v>22</v>
      </c>
      <c r="D19" s="29" t="s">
        <v>10</v>
      </c>
      <c r="E19" s="32">
        <v>25212.05</v>
      </c>
      <c r="F19" s="32">
        <v>31850.33</v>
      </c>
      <c r="G19" s="29" t="s">
        <v>100</v>
      </c>
      <c r="I19" s="24"/>
    </row>
    <row r="20" spans="2:7" ht="16.5" thickBot="1">
      <c r="B20" s="26" t="s">
        <v>133</v>
      </c>
      <c r="C20" s="27" t="s">
        <v>21</v>
      </c>
      <c r="D20" s="29" t="s">
        <v>10</v>
      </c>
      <c r="E20" s="32"/>
      <c r="F20" s="32"/>
      <c r="G20" s="29" t="s">
        <v>100</v>
      </c>
    </row>
    <row r="21" spans="2:7" ht="15">
      <c r="B21" s="132" t="s">
        <v>134</v>
      </c>
      <c r="C21" s="124" t="s">
        <v>24</v>
      </c>
      <c r="D21" s="126" t="s">
        <v>10</v>
      </c>
      <c r="E21" s="128">
        <v>4636.74</v>
      </c>
      <c r="F21" s="128">
        <f>F23+F24+F25</f>
        <v>67.07</v>
      </c>
      <c r="G21" s="130" t="s">
        <v>100</v>
      </c>
    </row>
    <row r="22" spans="2:7" ht="15.75" thickBot="1">
      <c r="B22" s="133"/>
      <c r="C22" s="125"/>
      <c r="D22" s="127"/>
      <c r="E22" s="129"/>
      <c r="F22" s="129"/>
      <c r="G22" s="131"/>
    </row>
    <row r="23" spans="2:7" ht="64.5" customHeight="1" thickBot="1">
      <c r="B23" s="26" t="s">
        <v>135</v>
      </c>
      <c r="C23" s="27" t="s">
        <v>103</v>
      </c>
      <c r="D23" s="29" t="s">
        <v>10</v>
      </c>
      <c r="E23" s="32">
        <v>230.4</v>
      </c>
      <c r="F23" s="32"/>
      <c r="G23" s="29" t="s">
        <v>100</v>
      </c>
    </row>
    <row r="24" spans="2:7" ht="34.5" customHeight="1" thickBot="1">
      <c r="B24" s="26" t="s">
        <v>27</v>
      </c>
      <c r="C24" s="27" t="s">
        <v>104</v>
      </c>
      <c r="D24" s="29" t="s">
        <v>10</v>
      </c>
      <c r="E24" s="32"/>
      <c r="F24" s="32"/>
      <c r="G24" s="29" t="s">
        <v>100</v>
      </c>
    </row>
    <row r="25" spans="2:7" ht="19.5" thickBot="1">
      <c r="B25" s="26" t="s">
        <v>28</v>
      </c>
      <c r="C25" s="27" t="s">
        <v>105</v>
      </c>
      <c r="D25" s="29" t="s">
        <v>10</v>
      </c>
      <c r="E25" s="32">
        <v>4196.94</v>
      </c>
      <c r="F25" s="32">
        <f>F26+F27</f>
        <v>67.07</v>
      </c>
      <c r="G25" s="29" t="s">
        <v>100</v>
      </c>
    </row>
    <row r="26" spans="2:7" ht="15.75" thickBot="1">
      <c r="B26" s="33"/>
      <c r="C26" s="27" t="s">
        <v>30</v>
      </c>
      <c r="D26" s="29" t="s">
        <v>10</v>
      </c>
      <c r="E26" s="32">
        <v>208.81</v>
      </c>
      <c r="F26" s="32">
        <v>67.07</v>
      </c>
      <c r="G26" s="34"/>
    </row>
    <row r="27" spans="2:7" ht="15.75" thickBot="1">
      <c r="B27" s="33"/>
      <c r="C27" s="27" t="s">
        <v>31</v>
      </c>
      <c r="D27" s="29" t="s">
        <v>10</v>
      </c>
      <c r="E27" s="32">
        <v>0</v>
      </c>
      <c r="F27" s="32">
        <v>0</v>
      </c>
      <c r="G27" s="34"/>
    </row>
    <row r="28" spans="2:7" ht="15">
      <c r="B28" s="132" t="s">
        <v>136</v>
      </c>
      <c r="C28" s="25"/>
      <c r="D28" s="126" t="s">
        <v>10</v>
      </c>
      <c r="E28" s="138"/>
      <c r="F28" s="138"/>
      <c r="G28" s="130" t="s">
        <v>100</v>
      </c>
    </row>
    <row r="29" spans="2:7" ht="60.75" customHeight="1" thickBot="1">
      <c r="B29" s="133"/>
      <c r="C29" s="27" t="s">
        <v>33</v>
      </c>
      <c r="D29" s="127"/>
      <c r="E29" s="139"/>
      <c r="F29" s="139"/>
      <c r="G29" s="131"/>
    </row>
    <row r="30" spans="2:7" ht="15">
      <c r="B30" s="132" t="s">
        <v>137</v>
      </c>
      <c r="C30" s="124" t="s">
        <v>34</v>
      </c>
      <c r="D30" s="126" t="s">
        <v>10</v>
      </c>
      <c r="E30" s="138"/>
      <c r="F30" s="138"/>
      <c r="G30" s="130" t="s">
        <v>100</v>
      </c>
    </row>
    <row r="31" spans="2:7" ht="15.75" thickBot="1">
      <c r="B31" s="133"/>
      <c r="C31" s="125"/>
      <c r="D31" s="127"/>
      <c r="E31" s="139"/>
      <c r="F31" s="139"/>
      <c r="G31" s="131"/>
    </row>
    <row r="32" spans="2:7" ht="15">
      <c r="B32" s="122" t="s">
        <v>119</v>
      </c>
      <c r="C32" s="124" t="s">
        <v>35</v>
      </c>
      <c r="D32" s="126" t="s">
        <v>10</v>
      </c>
      <c r="E32" s="128">
        <f>E34+E35+E37+E38+E39++E40+E41+E42+E43+E44+E47+E52</f>
        <v>24026.949999999997</v>
      </c>
      <c r="F32" s="128">
        <f>F34+F35+F37+F38+F39++F40+F41+F42+F43+F44+F47+F52</f>
        <v>19174.662</v>
      </c>
      <c r="G32" s="130" t="s">
        <v>100</v>
      </c>
    </row>
    <row r="33" spans="2:9" ht="15.75" thickBot="1">
      <c r="B33" s="123"/>
      <c r="C33" s="125"/>
      <c r="D33" s="127"/>
      <c r="E33" s="129"/>
      <c r="F33" s="129"/>
      <c r="G33" s="131"/>
      <c r="I33" s="24"/>
    </row>
    <row r="34" spans="2:7" ht="30.75" customHeight="1" thickBot="1">
      <c r="B34" s="31" t="s">
        <v>138</v>
      </c>
      <c r="C34" s="27" t="s">
        <v>36</v>
      </c>
      <c r="D34" s="29" t="s">
        <v>10</v>
      </c>
      <c r="E34" s="32">
        <v>0</v>
      </c>
      <c r="F34" s="32">
        <v>0</v>
      </c>
      <c r="G34" s="29" t="s">
        <v>100</v>
      </c>
    </row>
    <row r="35" spans="2:7" ht="15">
      <c r="B35" s="132" t="s">
        <v>139</v>
      </c>
      <c r="C35" s="124" t="s">
        <v>38</v>
      </c>
      <c r="D35" s="126" t="s">
        <v>10</v>
      </c>
      <c r="E35" s="128">
        <v>0</v>
      </c>
      <c r="F35" s="128">
        <v>0</v>
      </c>
      <c r="G35" s="140"/>
    </row>
    <row r="36" spans="2:7" ht="15.75" thickBot="1">
      <c r="B36" s="133"/>
      <c r="C36" s="125"/>
      <c r="D36" s="127"/>
      <c r="E36" s="129"/>
      <c r="F36" s="129" t="s">
        <v>32</v>
      </c>
      <c r="G36" s="141"/>
    </row>
    <row r="37" spans="2:7" ht="16.5" thickBot="1">
      <c r="B37" s="31" t="s">
        <v>140</v>
      </c>
      <c r="C37" s="27" t="s">
        <v>39</v>
      </c>
      <c r="D37" s="29" t="s">
        <v>10</v>
      </c>
      <c r="E37" s="32">
        <v>266.35</v>
      </c>
      <c r="F37" s="32">
        <v>379.63</v>
      </c>
      <c r="G37" s="29" t="s">
        <v>100</v>
      </c>
    </row>
    <row r="38" spans="2:7" ht="30.75" customHeight="1" thickBot="1">
      <c r="B38" s="31" t="s">
        <v>141</v>
      </c>
      <c r="C38" s="27" t="s">
        <v>41</v>
      </c>
      <c r="D38" s="29" t="s">
        <v>10</v>
      </c>
      <c r="E38" s="32">
        <v>9275.31</v>
      </c>
      <c r="F38" s="32">
        <v>9367.61</v>
      </c>
      <c r="G38" s="29" t="s">
        <v>100</v>
      </c>
    </row>
    <row r="39" spans="2:7" ht="90.75" customHeight="1" thickBot="1">
      <c r="B39" s="31" t="s">
        <v>142</v>
      </c>
      <c r="C39" s="27" t="s">
        <v>43</v>
      </c>
      <c r="D39" s="29" t="s">
        <v>10</v>
      </c>
      <c r="E39" s="32">
        <v>0</v>
      </c>
      <c r="F39" s="32">
        <v>0</v>
      </c>
      <c r="G39" s="29" t="s">
        <v>100</v>
      </c>
    </row>
    <row r="40" spans="2:7" ht="16.5" thickBot="1">
      <c r="B40" s="31" t="s">
        <v>143</v>
      </c>
      <c r="C40" s="27" t="s">
        <v>44</v>
      </c>
      <c r="D40" s="29" t="s">
        <v>10</v>
      </c>
      <c r="E40" s="32">
        <v>3334.12</v>
      </c>
      <c r="F40" s="32">
        <f>5309.65-454.29</f>
        <v>4855.36</v>
      </c>
      <c r="G40" s="29" t="s">
        <v>100</v>
      </c>
    </row>
    <row r="41" spans="2:7" ht="30.75" customHeight="1" thickBot="1">
      <c r="B41" s="31" t="s">
        <v>144</v>
      </c>
      <c r="C41" s="27" t="s">
        <v>45</v>
      </c>
      <c r="D41" s="29" t="s">
        <v>10</v>
      </c>
      <c r="E41" s="32">
        <v>6980</v>
      </c>
      <c r="F41" s="32">
        <v>2850</v>
      </c>
      <c r="G41" s="29" t="s">
        <v>100</v>
      </c>
    </row>
    <row r="42" spans="2:7" ht="16.5" thickBot="1">
      <c r="B42" s="31" t="s">
        <v>145</v>
      </c>
      <c r="C42" s="27" t="s">
        <v>46</v>
      </c>
      <c r="D42" s="29" t="s">
        <v>10</v>
      </c>
      <c r="E42" s="32">
        <v>1491.42</v>
      </c>
      <c r="F42" s="32">
        <f>2123.11*0.2</f>
        <v>424.62200000000007</v>
      </c>
      <c r="G42" s="29" t="s">
        <v>100</v>
      </c>
    </row>
    <row r="43" spans="2:7" ht="16.5" thickBot="1">
      <c r="B43" s="31" t="s">
        <v>146</v>
      </c>
      <c r="C43" s="27" t="s">
        <v>48</v>
      </c>
      <c r="D43" s="29" t="s">
        <v>10</v>
      </c>
      <c r="E43" s="32">
        <v>658.77</v>
      </c>
      <c r="F43" s="32">
        <v>578.58</v>
      </c>
      <c r="G43" s="29" t="s">
        <v>100</v>
      </c>
    </row>
    <row r="44" spans="2:7" ht="135.75" customHeight="1" thickBot="1">
      <c r="B44" s="31" t="s">
        <v>147</v>
      </c>
      <c r="C44" s="27" t="s">
        <v>50</v>
      </c>
      <c r="D44" s="29" t="s">
        <v>10</v>
      </c>
      <c r="E44" s="32">
        <v>0</v>
      </c>
      <c r="F44" s="32">
        <v>0</v>
      </c>
      <c r="G44" s="29" t="s">
        <v>100</v>
      </c>
    </row>
    <row r="45" spans="2:7" ht="15">
      <c r="B45" s="130" t="s">
        <v>149</v>
      </c>
      <c r="C45" s="124" t="s">
        <v>53</v>
      </c>
      <c r="D45" s="142" t="s">
        <v>54</v>
      </c>
      <c r="E45" s="128">
        <v>0</v>
      </c>
      <c r="F45" s="158">
        <v>2</v>
      </c>
      <c r="G45" s="140"/>
    </row>
    <row r="46" spans="2:7" ht="15.75" thickBot="1">
      <c r="B46" s="131"/>
      <c r="C46" s="125"/>
      <c r="D46" s="143"/>
      <c r="E46" s="129"/>
      <c r="F46" s="159">
        <v>6</v>
      </c>
      <c r="G46" s="141"/>
    </row>
    <row r="47" spans="2:7" ht="15">
      <c r="B47" s="132" t="s">
        <v>148</v>
      </c>
      <c r="C47" s="124" t="s">
        <v>55</v>
      </c>
      <c r="D47" s="126" t="s">
        <v>10</v>
      </c>
      <c r="E47" s="128">
        <v>0</v>
      </c>
      <c r="F47" s="128"/>
      <c r="G47" s="130" t="s">
        <v>100</v>
      </c>
    </row>
    <row r="48" spans="2:7" ht="15">
      <c r="B48" s="144"/>
      <c r="C48" s="135"/>
      <c r="D48" s="136"/>
      <c r="E48" s="137"/>
      <c r="F48" s="137"/>
      <c r="G48" s="134"/>
    </row>
    <row r="49" spans="2:7" ht="15">
      <c r="B49" s="144"/>
      <c r="C49" s="135"/>
      <c r="D49" s="136"/>
      <c r="E49" s="137"/>
      <c r="F49" s="137"/>
      <c r="G49" s="134"/>
    </row>
    <row r="50" spans="2:7" ht="15">
      <c r="B50" s="144"/>
      <c r="C50" s="135"/>
      <c r="D50" s="136"/>
      <c r="E50" s="137"/>
      <c r="F50" s="137"/>
      <c r="G50" s="134"/>
    </row>
    <row r="51" spans="2:7" ht="15.75" thickBot="1">
      <c r="B51" s="133"/>
      <c r="C51" s="125"/>
      <c r="D51" s="127"/>
      <c r="E51" s="129"/>
      <c r="F51" s="129" t="s">
        <v>32</v>
      </c>
      <c r="G51" s="131"/>
    </row>
    <row r="52" spans="2:7" ht="15">
      <c r="B52" s="132" t="s">
        <v>150</v>
      </c>
      <c r="C52" s="124" t="s">
        <v>56</v>
      </c>
      <c r="D52" s="126" t="s">
        <v>10</v>
      </c>
      <c r="E52" s="128">
        <f>91.87+1929.11</f>
        <v>2020.98</v>
      </c>
      <c r="F52" s="128">
        <v>718.86</v>
      </c>
      <c r="G52" s="130" t="s">
        <v>100</v>
      </c>
    </row>
    <row r="53" spans="2:7" ht="15.75" thickBot="1">
      <c r="B53" s="133"/>
      <c r="C53" s="125"/>
      <c r="D53" s="127"/>
      <c r="E53" s="129"/>
      <c r="F53" s="129">
        <v>0</v>
      </c>
      <c r="G53" s="131"/>
    </row>
    <row r="54" spans="2:7" ht="75.75" customHeight="1" thickBot="1">
      <c r="B54" s="28" t="s">
        <v>151</v>
      </c>
      <c r="C54" s="27" t="s">
        <v>58</v>
      </c>
      <c r="D54" s="29" t="s">
        <v>10</v>
      </c>
      <c r="E54" s="32"/>
      <c r="F54" s="32"/>
      <c r="G54" s="29" t="s">
        <v>100</v>
      </c>
    </row>
    <row r="55" spans="2:7" ht="30" customHeight="1">
      <c r="B55" s="130" t="s">
        <v>59</v>
      </c>
      <c r="C55" s="25" t="s">
        <v>60</v>
      </c>
      <c r="D55" s="126" t="s">
        <v>10</v>
      </c>
      <c r="E55" s="128"/>
      <c r="F55" s="128"/>
      <c r="G55" s="130" t="s">
        <v>100</v>
      </c>
    </row>
    <row r="56" spans="2:7" ht="15.75" thickBot="1">
      <c r="B56" s="131"/>
      <c r="C56" s="27" t="s">
        <v>61</v>
      </c>
      <c r="D56" s="127"/>
      <c r="E56" s="129"/>
      <c r="F56" s="129"/>
      <c r="G56" s="131"/>
    </row>
    <row r="57" spans="2:7" ht="15">
      <c r="B57" s="130" t="s">
        <v>62</v>
      </c>
      <c r="C57" s="124" t="s">
        <v>63</v>
      </c>
      <c r="D57" s="126" t="s">
        <v>10</v>
      </c>
      <c r="E57" s="145">
        <v>20560.29</v>
      </c>
      <c r="F57" s="145">
        <v>18209.79</v>
      </c>
      <c r="G57" s="130" t="s">
        <v>100</v>
      </c>
    </row>
    <row r="58" spans="2:7" ht="15.75" thickBot="1">
      <c r="B58" s="131"/>
      <c r="C58" s="125"/>
      <c r="D58" s="127"/>
      <c r="E58" s="146"/>
      <c r="F58" s="146"/>
      <c r="G58" s="131"/>
    </row>
    <row r="59" spans="2:7" ht="15">
      <c r="B59" s="122" t="s">
        <v>117</v>
      </c>
      <c r="C59" s="25" t="s">
        <v>64</v>
      </c>
      <c r="D59" s="142" t="s">
        <v>66</v>
      </c>
      <c r="E59" s="147">
        <v>7.5</v>
      </c>
      <c r="F59" s="147">
        <v>11035.1</v>
      </c>
      <c r="G59" s="140"/>
    </row>
    <row r="60" spans="2:7" ht="15.75" thickBot="1">
      <c r="B60" s="123"/>
      <c r="C60" s="27" t="s">
        <v>65</v>
      </c>
      <c r="D60" s="143"/>
      <c r="E60" s="148"/>
      <c r="F60" s="148">
        <v>10422.78</v>
      </c>
      <c r="G60" s="141"/>
    </row>
    <row r="61" spans="2:7" ht="15">
      <c r="B61" s="122" t="s">
        <v>119</v>
      </c>
      <c r="C61" s="25" t="s">
        <v>64</v>
      </c>
      <c r="D61" s="126" t="s">
        <v>69</v>
      </c>
      <c r="E61" s="147">
        <v>1.84</v>
      </c>
      <c r="F61" s="147">
        <v>1.68</v>
      </c>
      <c r="G61" s="140"/>
    </row>
    <row r="62" spans="2:7" ht="45">
      <c r="B62" s="149"/>
      <c r="C62" s="25" t="s">
        <v>68</v>
      </c>
      <c r="D62" s="136"/>
      <c r="E62" s="150"/>
      <c r="F62" s="150"/>
      <c r="G62" s="151"/>
    </row>
    <row r="63" spans="2:7" ht="15.75" thickBot="1">
      <c r="B63" s="123"/>
      <c r="C63" s="35"/>
      <c r="D63" s="127"/>
      <c r="E63" s="148"/>
      <c r="F63" s="148"/>
      <c r="G63" s="141"/>
    </row>
    <row r="64" spans="2:7" ht="45">
      <c r="B64" s="130" t="s">
        <v>70</v>
      </c>
      <c r="C64" s="25" t="s">
        <v>71</v>
      </c>
      <c r="D64" s="126" t="s">
        <v>7</v>
      </c>
      <c r="E64" s="147" t="s">
        <v>7</v>
      </c>
      <c r="F64" s="152" t="s">
        <v>7</v>
      </c>
      <c r="G64" s="154" t="s">
        <v>8</v>
      </c>
    </row>
    <row r="65" spans="2:7" ht="15.75" thickBot="1">
      <c r="B65" s="131"/>
      <c r="C65" s="27" t="s">
        <v>72</v>
      </c>
      <c r="D65" s="127"/>
      <c r="E65" s="148"/>
      <c r="F65" s="153"/>
      <c r="G65" s="155"/>
    </row>
    <row r="66" spans="2:7" ht="15">
      <c r="B66" s="130">
        <v>1</v>
      </c>
      <c r="C66" s="124" t="s">
        <v>73</v>
      </c>
      <c r="D66" s="126" t="s">
        <v>74</v>
      </c>
      <c r="E66" s="147" t="s">
        <v>37</v>
      </c>
      <c r="F66" s="36"/>
      <c r="G66" s="130" t="s">
        <v>100</v>
      </c>
    </row>
    <row r="67" spans="2:7" ht="15.75" thickBot="1">
      <c r="B67" s="131"/>
      <c r="C67" s="125"/>
      <c r="D67" s="127"/>
      <c r="E67" s="148"/>
      <c r="F67" s="37">
        <v>24</v>
      </c>
      <c r="G67" s="131"/>
    </row>
    <row r="68" spans="2:7" ht="15">
      <c r="B68" s="130">
        <v>2</v>
      </c>
      <c r="C68" s="124" t="s">
        <v>75</v>
      </c>
      <c r="D68" s="126" t="s">
        <v>76</v>
      </c>
      <c r="E68" s="147">
        <v>84.44</v>
      </c>
      <c r="F68" s="36">
        <v>96.29</v>
      </c>
      <c r="G68" s="130" t="s">
        <v>100</v>
      </c>
    </row>
    <row r="69" spans="2:7" ht="15.75" thickBot="1">
      <c r="B69" s="131"/>
      <c r="C69" s="125"/>
      <c r="D69" s="127"/>
      <c r="E69" s="148"/>
      <c r="F69" s="37"/>
      <c r="G69" s="131"/>
    </row>
    <row r="70" spans="2:7" ht="15">
      <c r="B70" s="122" t="s">
        <v>120</v>
      </c>
      <c r="C70" s="124" t="s">
        <v>106</v>
      </c>
      <c r="D70" s="126" t="s">
        <v>76</v>
      </c>
      <c r="E70" s="147">
        <v>13</v>
      </c>
      <c r="F70" s="36"/>
      <c r="G70" s="130" t="s">
        <v>100</v>
      </c>
    </row>
    <row r="71" spans="2:7" ht="15.75" thickBot="1">
      <c r="B71" s="123"/>
      <c r="C71" s="125"/>
      <c r="D71" s="127"/>
      <c r="E71" s="148"/>
      <c r="F71" s="37">
        <v>25</v>
      </c>
      <c r="G71" s="131"/>
    </row>
    <row r="72" spans="2:7" ht="15">
      <c r="B72" s="122" t="s">
        <v>121</v>
      </c>
      <c r="C72" s="124" t="s">
        <v>107</v>
      </c>
      <c r="D72" s="126" t="s">
        <v>76</v>
      </c>
      <c r="E72" s="147">
        <v>71.44</v>
      </c>
      <c r="F72" s="36"/>
      <c r="G72" s="140"/>
    </row>
    <row r="73" spans="2:7" ht="15.75" thickBot="1">
      <c r="B73" s="123"/>
      <c r="C73" s="125"/>
      <c r="D73" s="127"/>
      <c r="E73" s="148"/>
      <c r="F73" s="37">
        <v>71.29</v>
      </c>
      <c r="G73" s="141"/>
    </row>
    <row r="74" spans="2:7" ht="15">
      <c r="B74" s="130">
        <v>3</v>
      </c>
      <c r="C74" s="124" t="s">
        <v>78</v>
      </c>
      <c r="D74" s="126" t="s">
        <v>79</v>
      </c>
      <c r="E74" s="147">
        <v>537.36</v>
      </c>
      <c r="F74" s="36"/>
      <c r="G74" s="130" t="s">
        <v>100</v>
      </c>
    </row>
    <row r="75" spans="2:7" ht="15.75" thickBot="1">
      <c r="B75" s="131"/>
      <c r="C75" s="125"/>
      <c r="D75" s="127"/>
      <c r="E75" s="148"/>
      <c r="F75" s="37">
        <v>548.1</v>
      </c>
      <c r="G75" s="131"/>
    </row>
    <row r="76" spans="2:7" ht="15">
      <c r="B76" s="122" t="s">
        <v>122</v>
      </c>
      <c r="C76" s="124" t="s">
        <v>108</v>
      </c>
      <c r="D76" s="126" t="s">
        <v>79</v>
      </c>
      <c r="E76" s="147">
        <v>42.24</v>
      </c>
      <c r="F76" s="36"/>
      <c r="G76" s="130" t="s">
        <v>100</v>
      </c>
    </row>
    <row r="77" spans="2:7" ht="15.75" thickBot="1">
      <c r="B77" s="123"/>
      <c r="C77" s="125"/>
      <c r="D77" s="127"/>
      <c r="E77" s="148"/>
      <c r="F77" s="37">
        <v>42.25</v>
      </c>
      <c r="G77" s="131"/>
    </row>
    <row r="78" spans="2:7" ht="15">
      <c r="B78" s="122" t="s">
        <v>123</v>
      </c>
      <c r="C78" s="124" t="s">
        <v>109</v>
      </c>
      <c r="D78" s="126" t="s">
        <v>79</v>
      </c>
      <c r="E78" s="147">
        <v>231.94</v>
      </c>
      <c r="F78" s="36"/>
      <c r="G78" s="140"/>
    </row>
    <row r="79" spans="2:7" ht="15.75" thickBot="1">
      <c r="B79" s="123"/>
      <c r="C79" s="125"/>
      <c r="D79" s="127"/>
      <c r="E79" s="148"/>
      <c r="F79" s="37">
        <v>239.32</v>
      </c>
      <c r="G79" s="141"/>
    </row>
    <row r="80" spans="2:7" ht="15">
      <c r="B80" s="122" t="s">
        <v>124</v>
      </c>
      <c r="C80" s="124" t="s">
        <v>110</v>
      </c>
      <c r="D80" s="126" t="s">
        <v>79</v>
      </c>
      <c r="E80" s="147">
        <v>263.18</v>
      </c>
      <c r="F80" s="36"/>
      <c r="G80" s="140"/>
    </row>
    <row r="81" spans="2:7" ht="15.75" thickBot="1">
      <c r="B81" s="123"/>
      <c r="C81" s="125"/>
      <c r="D81" s="127"/>
      <c r="E81" s="148"/>
      <c r="F81" s="37">
        <v>266.53</v>
      </c>
      <c r="G81" s="141"/>
    </row>
    <row r="82" spans="2:7" ht="15">
      <c r="B82" s="130">
        <v>4</v>
      </c>
      <c r="C82" s="124" t="s">
        <v>84</v>
      </c>
      <c r="D82" s="126" t="s">
        <v>79</v>
      </c>
      <c r="E82" s="147">
        <v>440.8</v>
      </c>
      <c r="F82" s="36"/>
      <c r="G82" s="130" t="s">
        <v>100</v>
      </c>
    </row>
    <row r="83" spans="2:7" ht="15.75" thickBot="1">
      <c r="B83" s="131"/>
      <c r="C83" s="125"/>
      <c r="D83" s="127"/>
      <c r="E83" s="148"/>
      <c r="F83" s="37">
        <v>440.8</v>
      </c>
      <c r="G83" s="131"/>
    </row>
    <row r="84" spans="2:7" ht="15">
      <c r="B84" s="122" t="s">
        <v>125</v>
      </c>
      <c r="C84" s="124" t="s">
        <v>111</v>
      </c>
      <c r="D84" s="126" t="s">
        <v>79</v>
      </c>
      <c r="E84" s="147">
        <v>150</v>
      </c>
      <c r="F84" s="36"/>
      <c r="G84" s="130" t="s">
        <v>100</v>
      </c>
    </row>
    <row r="85" spans="2:7" ht="15.75" thickBot="1">
      <c r="B85" s="123"/>
      <c r="C85" s="125"/>
      <c r="D85" s="127"/>
      <c r="E85" s="148"/>
      <c r="F85" s="37">
        <v>150</v>
      </c>
      <c r="G85" s="131"/>
    </row>
    <row r="86" spans="2:7" ht="15">
      <c r="B86" s="122" t="s">
        <v>126</v>
      </c>
      <c r="C86" s="124" t="s">
        <v>112</v>
      </c>
      <c r="D86" s="126" t="s">
        <v>79</v>
      </c>
      <c r="E86" s="147">
        <v>290.8</v>
      </c>
      <c r="F86" s="36"/>
      <c r="G86" s="130" t="s">
        <v>100</v>
      </c>
    </row>
    <row r="87" spans="2:7" ht="15.75" thickBot="1">
      <c r="B87" s="123"/>
      <c r="C87" s="125"/>
      <c r="D87" s="127"/>
      <c r="E87" s="148"/>
      <c r="F87" s="37">
        <v>290.8</v>
      </c>
      <c r="G87" s="131"/>
    </row>
    <row r="88" spans="2:7" ht="15">
      <c r="B88" s="130">
        <v>5</v>
      </c>
      <c r="C88" s="124" t="s">
        <v>88</v>
      </c>
      <c r="D88" s="126" t="s">
        <v>89</v>
      </c>
      <c r="E88" s="147">
        <v>210.098</v>
      </c>
      <c r="F88" s="36"/>
      <c r="G88" s="130" t="s">
        <v>100</v>
      </c>
    </row>
    <row r="89" spans="2:7" ht="15.75" thickBot="1">
      <c r="B89" s="131"/>
      <c r="C89" s="125"/>
      <c r="D89" s="127"/>
      <c r="E89" s="148"/>
      <c r="F89" s="37">
        <v>215.565</v>
      </c>
      <c r="G89" s="131"/>
    </row>
    <row r="90" spans="2:7" ht="15">
      <c r="B90" s="122" t="s">
        <v>127</v>
      </c>
      <c r="C90" s="124" t="s">
        <v>113</v>
      </c>
      <c r="D90" s="126" t="s">
        <v>89</v>
      </c>
      <c r="E90" s="147">
        <v>35.204</v>
      </c>
      <c r="F90" s="36"/>
      <c r="G90" s="130" t="s">
        <v>100</v>
      </c>
    </row>
    <row r="91" spans="2:7" ht="15.75" thickBot="1">
      <c r="B91" s="123"/>
      <c r="C91" s="125"/>
      <c r="D91" s="127"/>
      <c r="E91" s="148"/>
      <c r="F91" s="37">
        <v>35.21</v>
      </c>
      <c r="G91" s="131"/>
    </row>
    <row r="92" spans="2:7" ht="15">
      <c r="B92" s="122" t="s">
        <v>128</v>
      </c>
      <c r="C92" s="124" t="s">
        <v>114</v>
      </c>
      <c r="D92" s="126" t="s">
        <v>89</v>
      </c>
      <c r="E92" s="147" t="s">
        <v>92</v>
      </c>
      <c r="F92" s="36"/>
      <c r="G92" s="130" t="s">
        <v>100</v>
      </c>
    </row>
    <row r="93" spans="2:7" ht="15.75" thickBot="1">
      <c r="B93" s="123"/>
      <c r="C93" s="125"/>
      <c r="D93" s="127"/>
      <c r="E93" s="148"/>
      <c r="F93" s="37">
        <v>2.931</v>
      </c>
      <c r="G93" s="131"/>
    </row>
    <row r="94" spans="2:7" ht="15">
      <c r="B94" s="122" t="s">
        <v>129</v>
      </c>
      <c r="C94" s="124" t="s">
        <v>115</v>
      </c>
      <c r="D94" s="126" t="s">
        <v>89</v>
      </c>
      <c r="E94" s="147">
        <v>73.187</v>
      </c>
      <c r="F94" s="36"/>
      <c r="G94" s="140"/>
    </row>
    <row r="95" spans="2:7" ht="15.75" thickBot="1">
      <c r="B95" s="123"/>
      <c r="C95" s="125"/>
      <c r="D95" s="127"/>
      <c r="E95" s="148"/>
      <c r="F95" s="37">
        <v>77.407</v>
      </c>
      <c r="G95" s="141"/>
    </row>
    <row r="96" spans="2:7" ht="15">
      <c r="B96" s="122" t="s">
        <v>130</v>
      </c>
      <c r="C96" s="124" t="s">
        <v>116</v>
      </c>
      <c r="D96" s="126" t="s">
        <v>89</v>
      </c>
      <c r="E96" s="147">
        <v>98.776</v>
      </c>
      <c r="F96" s="36"/>
      <c r="G96" s="140"/>
    </row>
    <row r="97" spans="2:7" ht="15.75" thickBot="1">
      <c r="B97" s="123"/>
      <c r="C97" s="125"/>
      <c r="D97" s="127"/>
      <c r="E97" s="148"/>
      <c r="F97" s="37">
        <v>100.017</v>
      </c>
      <c r="G97" s="141"/>
    </row>
    <row r="98" spans="2:7" ht="15">
      <c r="B98" s="130">
        <v>6</v>
      </c>
      <c r="C98" s="124" t="s">
        <v>93</v>
      </c>
      <c r="D98" s="126" t="s">
        <v>94</v>
      </c>
      <c r="E98" s="147">
        <v>72</v>
      </c>
      <c r="F98" s="36"/>
      <c r="G98" s="130" t="s">
        <v>100</v>
      </c>
    </row>
    <row r="99" spans="2:7" ht="15.75" thickBot="1">
      <c r="B99" s="131"/>
      <c r="C99" s="125"/>
      <c r="D99" s="127"/>
      <c r="E99" s="148"/>
      <c r="F99" s="37">
        <v>71</v>
      </c>
      <c r="G99" s="131"/>
    </row>
    <row r="100" spans="2:7" ht="15">
      <c r="B100" s="130">
        <v>7</v>
      </c>
      <c r="C100" s="124" t="s">
        <v>96</v>
      </c>
      <c r="D100" s="126" t="s">
        <v>10</v>
      </c>
      <c r="E100" s="147"/>
      <c r="F100" s="152">
        <v>27882.38</v>
      </c>
      <c r="G100" s="130" t="s">
        <v>100</v>
      </c>
    </row>
    <row r="101" spans="2:7" ht="15">
      <c r="B101" s="134"/>
      <c r="C101" s="135"/>
      <c r="D101" s="136"/>
      <c r="E101" s="150"/>
      <c r="F101" s="156"/>
      <c r="G101" s="134"/>
    </row>
    <row r="102" spans="2:7" ht="15.75" thickBot="1">
      <c r="B102" s="131"/>
      <c r="C102" s="125"/>
      <c r="D102" s="127"/>
      <c r="E102" s="148"/>
      <c r="F102" s="157"/>
      <c r="G102" s="131"/>
    </row>
    <row r="103" spans="2:7" ht="15">
      <c r="B103" s="122" t="s">
        <v>131</v>
      </c>
      <c r="C103" s="124" t="s">
        <v>97</v>
      </c>
      <c r="D103" s="126" t="s">
        <v>10</v>
      </c>
      <c r="E103" s="147"/>
      <c r="F103" s="152">
        <v>27882.38</v>
      </c>
      <c r="G103" s="130" t="s">
        <v>100</v>
      </c>
    </row>
    <row r="104" spans="2:7" ht="15.75" thickBot="1">
      <c r="B104" s="123"/>
      <c r="C104" s="125"/>
      <c r="D104" s="127"/>
      <c r="E104" s="148"/>
      <c r="F104" s="157"/>
      <c r="G104" s="131"/>
    </row>
    <row r="105" spans="2:7" ht="64.5" thickBot="1">
      <c r="B105" s="38">
        <v>8</v>
      </c>
      <c r="C105" s="39" t="s">
        <v>98</v>
      </c>
      <c r="D105" s="38" t="s">
        <v>94</v>
      </c>
      <c r="E105" s="40" t="s">
        <v>152</v>
      </c>
      <c r="F105" s="37" t="s">
        <v>7</v>
      </c>
      <c r="G105" s="41" t="s">
        <v>8</v>
      </c>
    </row>
  </sheetData>
  <mergeCells count="205">
    <mergeCell ref="F100:F102"/>
    <mergeCell ref="F103:F104"/>
    <mergeCell ref="F61:F63"/>
    <mergeCell ref="F59:F60"/>
    <mergeCell ref="F21:F22"/>
    <mergeCell ref="F32:F33"/>
    <mergeCell ref="F35:F36"/>
    <mergeCell ref="F45:F46"/>
    <mergeCell ref="F47:F51"/>
    <mergeCell ref="F52:F53"/>
    <mergeCell ref="B103:B104"/>
    <mergeCell ref="C103:C104"/>
    <mergeCell ref="D103:D104"/>
    <mergeCell ref="E103:E104"/>
    <mergeCell ref="G103:G104"/>
    <mergeCell ref="F7:F8"/>
    <mergeCell ref="F9:F10"/>
    <mergeCell ref="F11:F12"/>
    <mergeCell ref="F13:F14"/>
    <mergeCell ref="F15:F17"/>
    <mergeCell ref="B98:B99"/>
    <mergeCell ref="C98:C99"/>
    <mergeCell ref="D98:D99"/>
    <mergeCell ref="E98:E99"/>
    <mergeCell ref="G98:G99"/>
    <mergeCell ref="B100:B102"/>
    <mergeCell ref="C100:C102"/>
    <mergeCell ref="D100:D102"/>
    <mergeCell ref="E100:E102"/>
    <mergeCell ref="G100:G102"/>
    <mergeCell ref="B94:B95"/>
    <mergeCell ref="C94:C95"/>
    <mergeCell ref="D94:D95"/>
    <mergeCell ref="E94:E95"/>
    <mergeCell ref="G94:G95"/>
    <mergeCell ref="B96:B97"/>
    <mergeCell ref="C96:C97"/>
    <mergeCell ref="D96:D97"/>
    <mergeCell ref="E96:E97"/>
    <mergeCell ref="G96:G97"/>
    <mergeCell ref="B90:B91"/>
    <mergeCell ref="C90:C91"/>
    <mergeCell ref="D90:D91"/>
    <mergeCell ref="E90:E91"/>
    <mergeCell ref="G90:G91"/>
    <mergeCell ref="B92:B93"/>
    <mergeCell ref="C92:C93"/>
    <mergeCell ref="D92:D93"/>
    <mergeCell ref="E92:E93"/>
    <mergeCell ref="G92:G93"/>
    <mergeCell ref="B86:B87"/>
    <mergeCell ref="C86:C87"/>
    <mergeCell ref="D86:D87"/>
    <mergeCell ref="E86:E87"/>
    <mergeCell ref="G86:G87"/>
    <mergeCell ref="B88:B89"/>
    <mergeCell ref="C88:C89"/>
    <mergeCell ref="D88:D89"/>
    <mergeCell ref="E88:E89"/>
    <mergeCell ref="G88:G89"/>
    <mergeCell ref="B82:B83"/>
    <mergeCell ref="C82:C83"/>
    <mergeCell ref="D82:D83"/>
    <mergeCell ref="E82:E83"/>
    <mergeCell ref="G82:G83"/>
    <mergeCell ref="B84:B85"/>
    <mergeCell ref="C84:C85"/>
    <mergeCell ref="D84:D85"/>
    <mergeCell ref="E84:E85"/>
    <mergeCell ref="G84:G85"/>
    <mergeCell ref="B78:B79"/>
    <mergeCell ref="C78:C79"/>
    <mergeCell ref="D78:D79"/>
    <mergeCell ref="E78:E79"/>
    <mergeCell ref="G78:G79"/>
    <mergeCell ref="B80:B81"/>
    <mergeCell ref="C80:C81"/>
    <mergeCell ref="D80:D81"/>
    <mergeCell ref="E80:E81"/>
    <mergeCell ref="G80:G81"/>
    <mergeCell ref="B74:B75"/>
    <mergeCell ref="C74:C75"/>
    <mergeCell ref="D74:D75"/>
    <mergeCell ref="E74:E75"/>
    <mergeCell ref="G74:G75"/>
    <mergeCell ref="B76:B77"/>
    <mergeCell ref="C76:C77"/>
    <mergeCell ref="D76:D77"/>
    <mergeCell ref="E76:E77"/>
    <mergeCell ref="G76:G77"/>
    <mergeCell ref="B70:B71"/>
    <mergeCell ref="C70:C71"/>
    <mergeCell ref="D70:D71"/>
    <mergeCell ref="E70:E71"/>
    <mergeCell ref="G70:G71"/>
    <mergeCell ref="B72:B73"/>
    <mergeCell ref="C72:C73"/>
    <mergeCell ref="D72:D73"/>
    <mergeCell ref="E72:E73"/>
    <mergeCell ref="G72:G73"/>
    <mergeCell ref="B66:B67"/>
    <mergeCell ref="C66:C67"/>
    <mergeCell ref="D66:D67"/>
    <mergeCell ref="E66:E67"/>
    <mergeCell ref="G66:G67"/>
    <mergeCell ref="B68:B69"/>
    <mergeCell ref="C68:C69"/>
    <mergeCell ref="D68:D69"/>
    <mergeCell ref="E68:E69"/>
    <mergeCell ref="G68:G69"/>
    <mergeCell ref="B61:B63"/>
    <mergeCell ref="D61:D63"/>
    <mergeCell ref="E61:E63"/>
    <mergeCell ref="G61:G63"/>
    <mergeCell ref="B64:B65"/>
    <mergeCell ref="D64:D65"/>
    <mergeCell ref="E64:E65"/>
    <mergeCell ref="F64:F65"/>
    <mergeCell ref="G64:G65"/>
    <mergeCell ref="B57:B58"/>
    <mergeCell ref="C57:C58"/>
    <mergeCell ref="D57:D58"/>
    <mergeCell ref="E57:E58"/>
    <mergeCell ref="G57:G58"/>
    <mergeCell ref="B59:B60"/>
    <mergeCell ref="D59:D60"/>
    <mergeCell ref="E59:E60"/>
    <mergeCell ref="G59:G60"/>
    <mergeCell ref="F57:F58"/>
    <mergeCell ref="B52:B53"/>
    <mergeCell ref="C52:C53"/>
    <mergeCell ref="D52:D53"/>
    <mergeCell ref="E52:E53"/>
    <mergeCell ref="G52:G53"/>
    <mergeCell ref="B55:B56"/>
    <mergeCell ref="D55:D56"/>
    <mergeCell ref="E55:E56"/>
    <mergeCell ref="F55:F56"/>
    <mergeCell ref="G55:G56"/>
    <mergeCell ref="B45:B46"/>
    <mergeCell ref="C45:C46"/>
    <mergeCell ref="D45:D46"/>
    <mergeCell ref="E45:E46"/>
    <mergeCell ref="G45:G46"/>
    <mergeCell ref="B47:B51"/>
    <mergeCell ref="C47:C51"/>
    <mergeCell ref="D47:D51"/>
    <mergeCell ref="E47:E51"/>
    <mergeCell ref="G47:G51"/>
    <mergeCell ref="B32:B33"/>
    <mergeCell ref="C32:C33"/>
    <mergeCell ref="D32:D33"/>
    <mergeCell ref="E32:E33"/>
    <mergeCell ref="G32:G33"/>
    <mergeCell ref="B35:B36"/>
    <mergeCell ref="C35:C36"/>
    <mergeCell ref="D35:D36"/>
    <mergeCell ref="E35:E36"/>
    <mergeCell ref="G35:G36"/>
    <mergeCell ref="B30:B31"/>
    <mergeCell ref="C30:C31"/>
    <mergeCell ref="D30:D31"/>
    <mergeCell ref="E30:E31"/>
    <mergeCell ref="F30:F31"/>
    <mergeCell ref="G30:G31"/>
    <mergeCell ref="B21:B22"/>
    <mergeCell ref="C21:C22"/>
    <mergeCell ref="D21:D22"/>
    <mergeCell ref="E21:E22"/>
    <mergeCell ref="G21:G22"/>
    <mergeCell ref="B28:B29"/>
    <mergeCell ref="D28:D29"/>
    <mergeCell ref="E28:E29"/>
    <mergeCell ref="F28:F29"/>
    <mergeCell ref="G28:G29"/>
    <mergeCell ref="B13:B14"/>
    <mergeCell ref="C13:C14"/>
    <mergeCell ref="D13:D14"/>
    <mergeCell ref="E13:E14"/>
    <mergeCell ref="G13:G14"/>
    <mergeCell ref="B15:B17"/>
    <mergeCell ref="C15:C17"/>
    <mergeCell ref="D15:D17"/>
    <mergeCell ref="E15:E17"/>
    <mergeCell ref="G15:G17"/>
    <mergeCell ref="B9:B10"/>
    <mergeCell ref="C9:C10"/>
    <mergeCell ref="D9:D10"/>
    <mergeCell ref="E9:E10"/>
    <mergeCell ref="G9:G10"/>
    <mergeCell ref="B11:B12"/>
    <mergeCell ref="C11:C12"/>
    <mergeCell ref="D11:D12"/>
    <mergeCell ref="E11:E12"/>
    <mergeCell ref="G11:G12"/>
    <mergeCell ref="B3:B4"/>
    <mergeCell ref="C3:C4"/>
    <mergeCell ref="D3:D4"/>
    <mergeCell ref="E3:F3"/>
    <mergeCell ref="G3:G4"/>
    <mergeCell ref="B7:B8"/>
    <mergeCell ref="C7:C8"/>
    <mergeCell ref="D7:D8"/>
    <mergeCell ref="E7:E8"/>
    <mergeCell ref="G7:G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 topLeftCell="A1">
      <selection activeCell="D9" sqref="D9"/>
    </sheetView>
  </sheetViews>
  <sheetFormatPr defaultColWidth="9.140625" defaultRowHeight="15"/>
  <cols>
    <col min="1" max="1" width="10.7109375" style="44" customWidth="1"/>
    <col min="2" max="2" width="78.57421875" style="44" customWidth="1"/>
    <col min="3" max="3" width="14.28125" style="44" customWidth="1"/>
    <col min="4" max="4" width="17.140625" style="44" customWidth="1"/>
    <col min="5" max="5" width="11.421875" style="44" bestFit="1" customWidth="1"/>
    <col min="6" max="6" width="12.421875" style="44" bestFit="1" customWidth="1"/>
    <col min="7" max="16384" width="9.140625" style="44" customWidth="1"/>
  </cols>
  <sheetData>
    <row r="1" spans="1:4" ht="15">
      <c r="A1" s="42"/>
      <c r="B1" s="42"/>
      <c r="C1" s="42"/>
      <c r="D1" s="43"/>
    </row>
    <row r="2" spans="1:4" ht="15">
      <c r="A2" s="45"/>
      <c r="B2" s="45"/>
      <c r="C2" s="45"/>
      <c r="D2" s="45"/>
    </row>
    <row r="3" spans="1:4" ht="33.75" customHeight="1">
      <c r="A3" s="161" t="s">
        <v>153</v>
      </c>
      <c r="B3" s="161"/>
      <c r="C3" s="161"/>
      <c r="D3" s="161"/>
    </row>
    <row r="4" spans="1:4" ht="15">
      <c r="A4" s="162" t="s">
        <v>154</v>
      </c>
      <c r="B4" s="162"/>
      <c r="C4" s="162"/>
      <c r="D4" s="162"/>
    </row>
    <row r="5" spans="1:4" ht="15">
      <c r="A5" s="162"/>
      <c r="B5" s="162"/>
      <c r="C5" s="162"/>
      <c r="D5" s="162"/>
    </row>
    <row r="6" spans="1:4" ht="15">
      <c r="A6" s="162" t="s">
        <v>155</v>
      </c>
      <c r="B6" s="162"/>
      <c r="C6" s="162"/>
      <c r="D6" s="162"/>
    </row>
    <row r="7" spans="1:4" ht="15">
      <c r="A7" s="46" t="s">
        <v>156</v>
      </c>
      <c r="B7" s="47" t="s">
        <v>157</v>
      </c>
      <c r="C7" s="48" t="s">
        <v>10</v>
      </c>
      <c r="D7" s="49">
        <f>D8</f>
        <v>55463.68</v>
      </c>
    </row>
    <row r="8" spans="1:4" ht="15">
      <c r="A8" s="46"/>
      <c r="B8" s="50" t="s">
        <v>158</v>
      </c>
      <c r="C8" s="48" t="s">
        <v>10</v>
      </c>
      <c r="D8" s="49">
        <v>55463.68</v>
      </c>
    </row>
    <row r="9" spans="1:6" ht="31.5">
      <c r="A9" s="46" t="s">
        <v>159</v>
      </c>
      <c r="B9" s="47" t="s">
        <v>160</v>
      </c>
      <c r="C9" s="48" t="s">
        <v>10</v>
      </c>
      <c r="D9" s="51">
        <v>81209.592</v>
      </c>
      <c r="E9" s="52"/>
      <c r="F9" s="53"/>
    </row>
    <row r="10" spans="1:5" ht="15">
      <c r="A10" s="46" t="s">
        <v>120</v>
      </c>
      <c r="B10" s="50" t="s">
        <v>161</v>
      </c>
      <c r="C10" s="48" t="s">
        <v>10</v>
      </c>
      <c r="D10" s="49">
        <v>0</v>
      </c>
      <c r="E10" s="54"/>
    </row>
    <row r="11" spans="1:6" ht="15">
      <c r="A11" s="46" t="s">
        <v>121</v>
      </c>
      <c r="B11" s="50" t="s">
        <v>162</v>
      </c>
      <c r="C11" s="48" t="s">
        <v>10</v>
      </c>
      <c r="D11" s="49"/>
      <c r="E11" s="54"/>
      <c r="F11" s="53"/>
    </row>
    <row r="12" spans="1:4" ht="15">
      <c r="A12" s="163" t="str">
        <f>"2.2.1"</f>
        <v>2.2.1</v>
      </c>
      <c r="B12" s="55" t="s">
        <v>163</v>
      </c>
      <c r="C12" s="48" t="s">
        <v>10</v>
      </c>
      <c r="D12" s="49"/>
    </row>
    <row r="13" spans="1:6" ht="15">
      <c r="A13" s="163"/>
      <c r="B13" s="56" t="s">
        <v>164</v>
      </c>
      <c r="C13" s="48" t="str">
        <f>"руб/"&amp;C14</f>
        <v>руб/тыс. м3</v>
      </c>
      <c r="D13" s="49"/>
      <c r="F13" s="53"/>
    </row>
    <row r="14" spans="1:4" ht="15">
      <c r="A14" s="163"/>
      <c r="B14" s="56" t="s">
        <v>165</v>
      </c>
      <c r="C14" s="55" t="s">
        <v>166</v>
      </c>
      <c r="D14" s="49"/>
    </row>
    <row r="15" spans="1:4" ht="28.5" customHeight="1">
      <c r="A15" s="163"/>
      <c r="B15" s="56" t="s">
        <v>167</v>
      </c>
      <c r="C15" s="47"/>
      <c r="D15" s="57"/>
    </row>
    <row r="16" spans="1:4" ht="15">
      <c r="A16" s="163"/>
      <c r="B16" s="56" t="s">
        <v>168</v>
      </c>
      <c r="C16" s="48" t="s">
        <v>10</v>
      </c>
      <c r="D16" s="49"/>
    </row>
    <row r="17" spans="1:4" ht="31.5">
      <c r="A17" s="58" t="s">
        <v>169</v>
      </c>
      <c r="B17" s="50" t="s">
        <v>170</v>
      </c>
      <c r="C17" s="48" t="s">
        <v>10</v>
      </c>
      <c r="D17" s="51">
        <v>51683.76</v>
      </c>
    </row>
    <row r="18" spans="1:4" ht="31.5">
      <c r="A18" s="46" t="s">
        <v>171</v>
      </c>
      <c r="B18" s="50" t="s">
        <v>172</v>
      </c>
      <c r="C18" s="48" t="s">
        <v>10</v>
      </c>
      <c r="D18" s="51">
        <v>702.16</v>
      </c>
    </row>
    <row r="19" spans="1:4" ht="31.5">
      <c r="A19" s="46" t="s">
        <v>173</v>
      </c>
      <c r="B19" s="50" t="s">
        <v>174</v>
      </c>
      <c r="C19" s="48" t="s">
        <v>10</v>
      </c>
      <c r="D19" s="51"/>
    </row>
    <row r="20" spans="1:4" ht="31.5">
      <c r="A20" s="46" t="s">
        <v>175</v>
      </c>
      <c r="B20" s="50" t="s">
        <v>176</v>
      </c>
      <c r="C20" s="48" t="s">
        <v>10</v>
      </c>
      <c r="D20" s="51">
        <v>315.59</v>
      </c>
    </row>
    <row r="21" spans="1:4" ht="31.5">
      <c r="A21" s="46" t="s">
        <v>177</v>
      </c>
      <c r="B21" s="50" t="s">
        <v>178</v>
      </c>
      <c r="C21" s="48" t="s">
        <v>10</v>
      </c>
      <c r="D21" s="51">
        <v>95.9</v>
      </c>
    </row>
    <row r="22" spans="1:4" ht="15">
      <c r="A22" s="46" t="s">
        <v>179</v>
      </c>
      <c r="B22" s="50" t="s">
        <v>180</v>
      </c>
      <c r="C22" s="48" t="s">
        <v>10</v>
      </c>
      <c r="D22" s="51">
        <v>6714.16</v>
      </c>
    </row>
    <row r="23" spans="1:4" ht="31.5">
      <c r="A23" s="46" t="s">
        <v>181</v>
      </c>
      <c r="B23" s="50" t="s">
        <v>182</v>
      </c>
      <c r="C23" s="48" t="s">
        <v>10</v>
      </c>
      <c r="D23" s="51">
        <v>0</v>
      </c>
    </row>
    <row r="24" spans="1:4" ht="15">
      <c r="A24" s="46" t="s">
        <v>183</v>
      </c>
      <c r="B24" s="50" t="s">
        <v>184</v>
      </c>
      <c r="C24" s="48" t="s">
        <v>10</v>
      </c>
      <c r="D24" s="51">
        <v>0</v>
      </c>
    </row>
    <row r="25" spans="1:4" ht="15">
      <c r="A25" s="46" t="s">
        <v>185</v>
      </c>
      <c r="B25" s="59" t="s">
        <v>186</v>
      </c>
      <c r="C25" s="48" t="s">
        <v>10</v>
      </c>
      <c r="D25" s="51">
        <v>0</v>
      </c>
    </row>
    <row r="26" spans="1:4" ht="15">
      <c r="A26" s="46" t="s">
        <v>187</v>
      </c>
      <c r="B26" s="59" t="s">
        <v>188</v>
      </c>
      <c r="C26" s="48" t="s">
        <v>10</v>
      </c>
      <c r="D26" s="51">
        <v>0</v>
      </c>
    </row>
    <row r="27" spans="1:4" ht="15">
      <c r="A27" s="46" t="s">
        <v>189</v>
      </c>
      <c r="B27" s="50" t="s">
        <v>190</v>
      </c>
      <c r="C27" s="48" t="s">
        <v>10</v>
      </c>
      <c r="D27" s="51">
        <f>7382+2794-581.4</f>
        <v>9594.6</v>
      </c>
    </row>
    <row r="28" spans="1:4" ht="47.25">
      <c r="A28" s="46" t="s">
        <v>191</v>
      </c>
      <c r="B28" s="50" t="s">
        <v>192</v>
      </c>
      <c r="C28" s="48" t="s">
        <v>10</v>
      </c>
      <c r="D28" s="51"/>
    </row>
    <row r="29" spans="1:4" ht="15">
      <c r="A29" s="46" t="s">
        <v>193</v>
      </c>
      <c r="B29" s="50" t="s">
        <v>194</v>
      </c>
      <c r="C29" s="48" t="s">
        <v>10</v>
      </c>
      <c r="D29" s="51">
        <v>10601.25</v>
      </c>
    </row>
    <row r="30" spans="1:4" ht="15">
      <c r="A30" s="46" t="s">
        <v>195</v>
      </c>
      <c r="B30" s="50" t="s">
        <v>196</v>
      </c>
      <c r="C30" s="48" t="s">
        <v>10</v>
      </c>
      <c r="D30" s="51">
        <f>SUM(D31:D43)</f>
        <v>1502.1399999999999</v>
      </c>
    </row>
    <row r="31" spans="1:4" ht="31.5">
      <c r="A31" s="46"/>
      <c r="B31" s="60" t="s">
        <v>197</v>
      </c>
      <c r="C31" s="48" t="s">
        <v>10</v>
      </c>
      <c r="D31" s="51">
        <v>709.2</v>
      </c>
    </row>
    <row r="32" spans="1:4" ht="47.25">
      <c r="A32" s="46"/>
      <c r="B32" s="60" t="s">
        <v>198</v>
      </c>
      <c r="C32" s="48" t="s">
        <v>10</v>
      </c>
      <c r="D32" s="51"/>
    </row>
    <row r="33" spans="1:4" ht="15">
      <c r="A33" s="46"/>
      <c r="B33" s="60" t="s">
        <v>199</v>
      </c>
      <c r="C33" s="48" t="s">
        <v>10</v>
      </c>
      <c r="D33" s="51"/>
    </row>
    <row r="34" spans="1:4" ht="15">
      <c r="A34" s="46"/>
      <c r="B34" s="60" t="s">
        <v>200</v>
      </c>
      <c r="C34" s="48" t="s">
        <v>10</v>
      </c>
      <c r="D34" s="51"/>
    </row>
    <row r="35" spans="1:4" ht="31.5">
      <c r="A35" s="46"/>
      <c r="B35" s="60" t="s">
        <v>201</v>
      </c>
      <c r="C35" s="48" t="s">
        <v>10</v>
      </c>
      <c r="D35" s="51"/>
    </row>
    <row r="36" spans="1:4" ht="15">
      <c r="A36" s="46"/>
      <c r="B36" s="60" t="s">
        <v>202</v>
      </c>
      <c r="C36" s="48" t="s">
        <v>10</v>
      </c>
      <c r="D36" s="51">
        <f>322-64</f>
        <v>258</v>
      </c>
    </row>
    <row r="37" spans="1:4" ht="15">
      <c r="A37" s="46"/>
      <c r="B37" s="60" t="s">
        <v>203</v>
      </c>
      <c r="C37" s="48" t="s">
        <v>10</v>
      </c>
      <c r="D37" s="51"/>
    </row>
    <row r="38" spans="1:4" ht="15">
      <c r="A38" s="46"/>
      <c r="B38" s="60" t="s">
        <v>204</v>
      </c>
      <c r="C38" s="48" t="s">
        <v>10</v>
      </c>
      <c r="D38" s="51"/>
    </row>
    <row r="39" spans="1:4" ht="63">
      <c r="A39" s="46"/>
      <c r="B39" s="60" t="s">
        <v>205</v>
      </c>
      <c r="C39" s="48" t="s">
        <v>10</v>
      </c>
      <c r="D39" s="51">
        <v>331.8</v>
      </c>
    </row>
    <row r="40" spans="1:4" ht="15">
      <c r="A40" s="46"/>
      <c r="B40" s="60" t="s">
        <v>206</v>
      </c>
      <c r="C40" s="48" t="s">
        <v>10</v>
      </c>
      <c r="D40" s="51">
        <v>203.14</v>
      </c>
    </row>
    <row r="41" spans="1:4" ht="15">
      <c r="A41" s="46"/>
      <c r="B41" s="60" t="s">
        <v>207</v>
      </c>
      <c r="C41" s="48" t="s">
        <v>10</v>
      </c>
      <c r="D41" s="51"/>
    </row>
    <row r="42" spans="1:4" ht="15">
      <c r="A42" s="46"/>
      <c r="B42" s="60" t="s">
        <v>208</v>
      </c>
      <c r="C42" s="48" t="s">
        <v>10</v>
      </c>
      <c r="D42" s="51"/>
    </row>
    <row r="43" spans="1:4" ht="15">
      <c r="A43" s="61"/>
      <c r="B43" s="60" t="s">
        <v>46</v>
      </c>
      <c r="C43" s="48" t="s">
        <v>10</v>
      </c>
      <c r="D43" s="51"/>
    </row>
    <row r="44" spans="1:6" ht="15">
      <c r="A44" s="46" t="s">
        <v>209</v>
      </c>
      <c r="B44" s="47" t="s">
        <v>210</v>
      </c>
      <c r="C44" s="48" t="s">
        <v>10</v>
      </c>
      <c r="D44" s="62">
        <f>D7-D9</f>
        <v>-25745.912000000004</v>
      </c>
      <c r="F44" s="52"/>
    </row>
    <row r="45" spans="1:4" ht="47.25">
      <c r="A45" s="46" t="s">
        <v>122</v>
      </c>
      <c r="B45" s="50" t="s">
        <v>211</v>
      </c>
      <c r="C45" s="48" t="s">
        <v>10</v>
      </c>
      <c r="D45" s="51"/>
    </row>
    <row r="46" spans="1:4" ht="15">
      <c r="A46" s="46" t="s">
        <v>212</v>
      </c>
      <c r="B46" s="47" t="s">
        <v>213</v>
      </c>
      <c r="C46" s="48" t="s">
        <v>10</v>
      </c>
      <c r="D46" s="51"/>
    </row>
    <row r="47" spans="1:7" ht="15">
      <c r="A47" s="46" t="s">
        <v>125</v>
      </c>
      <c r="B47" s="50" t="s">
        <v>214</v>
      </c>
      <c r="C47" s="48" t="s">
        <v>10</v>
      </c>
      <c r="D47" s="63"/>
      <c r="E47" s="52"/>
      <c r="F47" s="52"/>
      <c r="G47" s="52"/>
    </row>
    <row r="48" spans="1:4" ht="15">
      <c r="A48" s="46" t="s">
        <v>126</v>
      </c>
      <c r="B48" s="50" t="s">
        <v>215</v>
      </c>
      <c r="C48" s="48" t="s">
        <v>10</v>
      </c>
      <c r="D48" s="51"/>
    </row>
    <row r="49" spans="1:4" ht="31.5">
      <c r="A49" s="46" t="s">
        <v>216</v>
      </c>
      <c r="B49" s="47" t="s">
        <v>217</v>
      </c>
      <c r="C49" s="48" t="s">
        <v>10</v>
      </c>
      <c r="D49" s="62">
        <f>D44</f>
        <v>-25745.912000000004</v>
      </c>
    </row>
    <row r="50" spans="1:4" ht="63">
      <c r="A50" s="46" t="s">
        <v>218</v>
      </c>
      <c r="B50" s="47" t="s">
        <v>219</v>
      </c>
      <c r="C50" s="47"/>
      <c r="D50" s="51"/>
    </row>
    <row r="51" spans="1:6" ht="31.5">
      <c r="A51" s="46" t="s">
        <v>220</v>
      </c>
      <c r="B51" s="47" t="s">
        <v>221</v>
      </c>
      <c r="C51" s="48" t="s">
        <v>222</v>
      </c>
      <c r="D51" s="64">
        <f>D52</f>
        <v>6.879</v>
      </c>
      <c r="F51" s="65"/>
    </row>
    <row r="52" spans="1:4" ht="15">
      <c r="A52" s="46" t="s">
        <v>131</v>
      </c>
      <c r="B52" s="47" t="s">
        <v>223</v>
      </c>
      <c r="C52" s="48" t="s">
        <v>222</v>
      </c>
      <c r="D52" s="64">
        <v>6.879</v>
      </c>
    </row>
    <row r="53" spans="1:4" ht="31.5">
      <c r="A53" s="46" t="s">
        <v>224</v>
      </c>
      <c r="B53" s="47" t="s">
        <v>225</v>
      </c>
      <c r="C53" s="48" t="s">
        <v>222</v>
      </c>
      <c r="D53" s="64"/>
    </row>
    <row r="54" spans="1:4" ht="15">
      <c r="A54" s="46" t="s">
        <v>226</v>
      </c>
      <c r="B54" s="47" t="s">
        <v>227</v>
      </c>
      <c r="C54" s="48" t="s">
        <v>228</v>
      </c>
      <c r="D54" s="51">
        <v>21.1</v>
      </c>
    </row>
    <row r="55" spans="1:4" ht="15">
      <c r="A55" s="46" t="s">
        <v>229</v>
      </c>
      <c r="B55" s="47" t="s">
        <v>230</v>
      </c>
      <c r="C55" s="48" t="s">
        <v>228</v>
      </c>
      <c r="D55" s="51">
        <v>0</v>
      </c>
    </row>
    <row r="56" spans="1:4" ht="31.5">
      <c r="A56" s="46" t="s">
        <v>231</v>
      </c>
      <c r="B56" s="47" t="s">
        <v>232</v>
      </c>
      <c r="C56" s="48" t="s">
        <v>228</v>
      </c>
      <c r="D56" s="51">
        <v>18.357</v>
      </c>
    </row>
    <row r="57" spans="1:4" ht="15">
      <c r="A57" s="46" t="s">
        <v>233</v>
      </c>
      <c r="B57" s="47" t="s">
        <v>234</v>
      </c>
      <c r="C57" s="48" t="s">
        <v>228</v>
      </c>
      <c r="D57" s="66">
        <v>21</v>
      </c>
    </row>
    <row r="58" spans="1:4" ht="31.5">
      <c r="A58" s="46" t="s">
        <v>235</v>
      </c>
      <c r="B58" s="47" t="s">
        <v>236</v>
      </c>
      <c r="C58" s="48" t="s">
        <v>228</v>
      </c>
      <c r="D58" s="66">
        <v>18</v>
      </c>
    </row>
    <row r="59" spans="1:6" ht="47.25">
      <c r="A59" s="46" t="s">
        <v>237</v>
      </c>
      <c r="B59" s="47" t="s">
        <v>238</v>
      </c>
      <c r="C59" s="48" t="s">
        <v>228</v>
      </c>
      <c r="D59" s="51">
        <v>3.7</v>
      </c>
      <c r="F59" s="53"/>
    </row>
    <row r="60" spans="1:4" ht="15">
      <c r="A60" s="46" t="s">
        <v>239</v>
      </c>
      <c r="B60" s="47" t="s">
        <v>240</v>
      </c>
      <c r="C60" s="48" t="s">
        <v>228</v>
      </c>
      <c r="D60" s="51">
        <v>2.743</v>
      </c>
    </row>
    <row r="61" spans="1:4" ht="15">
      <c r="A61" s="46" t="s">
        <v>241</v>
      </c>
      <c r="B61" s="47" t="s">
        <v>242</v>
      </c>
      <c r="C61" s="48" t="s">
        <v>243</v>
      </c>
      <c r="D61" s="51">
        <v>7</v>
      </c>
    </row>
    <row r="62" spans="1:4" ht="31.5">
      <c r="A62" s="46" t="s">
        <v>244</v>
      </c>
      <c r="B62" s="47" t="s">
        <v>245</v>
      </c>
      <c r="C62" s="48" t="s">
        <v>243</v>
      </c>
      <c r="D62" s="51">
        <v>1</v>
      </c>
    </row>
    <row r="63" spans="1:4" ht="31.5">
      <c r="A63" s="46" t="s">
        <v>246</v>
      </c>
      <c r="B63" s="47" t="s">
        <v>247</v>
      </c>
      <c r="C63" s="48" t="s">
        <v>248</v>
      </c>
      <c r="D63" s="64">
        <f>D64</f>
        <v>1.2</v>
      </c>
    </row>
    <row r="64" spans="1:4" ht="15">
      <c r="A64" s="46" t="s">
        <v>249</v>
      </c>
      <c r="B64" s="47" t="s">
        <v>223</v>
      </c>
      <c r="C64" s="48" t="s">
        <v>248</v>
      </c>
      <c r="D64" s="64">
        <v>1.2</v>
      </c>
    </row>
    <row r="65" spans="1:4" ht="63">
      <c r="A65" s="46" t="s">
        <v>250</v>
      </c>
      <c r="B65" s="47" t="s">
        <v>251</v>
      </c>
      <c r="C65" s="48" t="s">
        <v>252</v>
      </c>
      <c r="D65" s="64">
        <v>1.188</v>
      </c>
    </row>
    <row r="66" spans="1:4" ht="63">
      <c r="A66" s="46" t="s">
        <v>253</v>
      </c>
      <c r="B66" s="47" t="s">
        <v>254</v>
      </c>
      <c r="C66" s="48" t="s">
        <v>255</v>
      </c>
      <c r="D66" s="51">
        <v>2.54</v>
      </c>
    </row>
    <row r="67" spans="1:4" ht="15">
      <c r="A67" s="67"/>
      <c r="B67" s="67"/>
      <c r="C67" s="67"/>
      <c r="D67" s="68"/>
    </row>
    <row r="68" spans="1:4" ht="15">
      <c r="A68" s="69"/>
      <c r="B68" s="160"/>
      <c r="C68" s="160"/>
      <c r="D68" s="160"/>
    </row>
    <row r="69" spans="1:5" ht="15">
      <c r="A69" s="45"/>
      <c r="B69" s="45"/>
      <c r="C69" s="45"/>
      <c r="D69" s="45"/>
      <c r="E69" s="45"/>
    </row>
    <row r="70" spans="1:5" ht="15">
      <c r="A70" s="45"/>
      <c r="B70" s="45"/>
      <c r="C70" s="45"/>
      <c r="D70" s="45"/>
      <c r="E70" s="45"/>
    </row>
  </sheetData>
  <mergeCells count="6">
    <mergeCell ref="B68:D68"/>
    <mergeCell ref="A3:D3"/>
    <mergeCell ref="A4:D4"/>
    <mergeCell ref="A5:D5"/>
    <mergeCell ref="A6:D6"/>
    <mergeCell ref="A12:A16"/>
  </mergeCells>
  <dataValidations count="4">
    <dataValidation type="decimal" allowBlank="1" showInputMessage="1" showErrorMessage="1" sqref="D48 D46 D7">
      <formula1>-100000000000000000000</formula1>
      <formula2>100000000000000000000</formula2>
    </dataValidation>
    <dataValidation type="decimal" allowBlank="1" showInputMessage="1" showErrorMessage="1" sqref="D13:D14 D45 D8:D11 D50:D66 D16:D43">
      <formula1>0</formula1>
      <formula2>100000000000000000000</formula2>
    </dataValidation>
    <dataValidation type="list" allowBlank="1" showInputMessage="1" showErrorMessage="1" sqref="D15">
      <formula1>P_METHOD</formula1>
    </dataValidation>
    <dataValidation type="list" allowBlank="1" showInputMessage="1" showErrorMessage="1" sqref="B12">
      <formula1>FUEL_GROUP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5"/>
  <sheetViews>
    <sheetView tabSelected="1" workbookViewId="0" topLeftCell="A1">
      <selection activeCell="I72" sqref="I72"/>
    </sheetView>
  </sheetViews>
  <sheetFormatPr defaultColWidth="9.140625" defaultRowHeight="15"/>
  <cols>
    <col min="2" max="2" width="12.7109375" style="0" customWidth="1"/>
    <col min="3" max="3" width="52.7109375" style="0" customWidth="1"/>
    <col min="4" max="5" width="12.28125" style="0" customWidth="1"/>
    <col min="6" max="6" width="17.00390625" style="0" customWidth="1"/>
    <col min="7" max="7" width="21.8515625" style="0" customWidth="1"/>
    <col min="9" max="9" width="22.28125" style="0" customWidth="1"/>
  </cols>
  <sheetData>
    <row r="2" ht="15.75" thickBot="1"/>
    <row r="3" spans="2:7" ht="15.75" thickBot="1">
      <c r="B3" s="81" t="s">
        <v>0</v>
      </c>
      <c r="C3" s="83"/>
      <c r="D3" s="85" t="s">
        <v>1</v>
      </c>
      <c r="E3" s="87">
        <v>2017</v>
      </c>
      <c r="F3" s="88"/>
      <c r="G3" s="89" t="s">
        <v>2</v>
      </c>
    </row>
    <row r="4" spans="2:7" ht="15.75" thickBot="1">
      <c r="B4" s="82"/>
      <c r="C4" s="84"/>
      <c r="D4" s="86"/>
      <c r="E4" s="1" t="s">
        <v>3</v>
      </c>
      <c r="F4" s="2" t="s">
        <v>4</v>
      </c>
      <c r="G4" s="90"/>
    </row>
    <row r="5" spans="2:7" ht="16.5" thickBot="1">
      <c r="B5" s="71" t="s">
        <v>5</v>
      </c>
      <c r="C5" s="4" t="s">
        <v>6</v>
      </c>
      <c r="D5" s="1" t="s">
        <v>7</v>
      </c>
      <c r="E5" s="1" t="s">
        <v>7</v>
      </c>
      <c r="F5" s="2" t="s">
        <v>7</v>
      </c>
      <c r="G5" s="5" t="s">
        <v>8</v>
      </c>
    </row>
    <row r="6" spans="2:9" ht="16.5" thickBot="1">
      <c r="B6" s="71">
        <v>1</v>
      </c>
      <c r="C6" s="70" t="s">
        <v>9</v>
      </c>
      <c r="D6" s="1" t="s">
        <v>10</v>
      </c>
      <c r="E6" s="78">
        <f>E7+E32</f>
        <v>55506.270000000004</v>
      </c>
      <c r="F6" s="173">
        <f>F7+F32</f>
        <v>61450.54000000001</v>
      </c>
      <c r="G6" s="1" t="s">
        <v>100</v>
      </c>
      <c r="I6" s="24"/>
    </row>
    <row r="7" spans="2:7" ht="15">
      <c r="B7" s="122" t="s">
        <v>117</v>
      </c>
      <c r="C7" s="124" t="s">
        <v>12</v>
      </c>
      <c r="D7" s="126" t="s">
        <v>10</v>
      </c>
      <c r="E7" s="168">
        <f>E9+E19+E21+E28+E30</f>
        <v>36183.78</v>
      </c>
      <c r="F7" s="168">
        <f>F9+F19+F21+F28+F30</f>
        <v>37161.590000000004</v>
      </c>
      <c r="G7" s="130" t="s">
        <v>100</v>
      </c>
    </row>
    <row r="8" spans="2:9" ht="15.75" thickBot="1">
      <c r="B8" s="123"/>
      <c r="C8" s="125"/>
      <c r="D8" s="127"/>
      <c r="E8" s="169"/>
      <c r="F8" s="169"/>
      <c r="G8" s="131"/>
      <c r="I8" s="24"/>
    </row>
    <row r="9" spans="2:7" ht="15">
      <c r="B9" s="132" t="s">
        <v>118</v>
      </c>
      <c r="C9" s="124" t="s">
        <v>13</v>
      </c>
      <c r="D9" s="126" t="s">
        <v>10</v>
      </c>
      <c r="E9" s="168">
        <v>3584.23</v>
      </c>
      <c r="F9" s="168">
        <f>2634.56+1404.7</f>
        <v>4039.26</v>
      </c>
      <c r="G9" s="130" t="s">
        <v>100</v>
      </c>
    </row>
    <row r="10" spans="2:7" ht="15.75" thickBot="1">
      <c r="B10" s="133"/>
      <c r="C10" s="125"/>
      <c r="D10" s="127"/>
      <c r="E10" s="169"/>
      <c r="F10" s="169"/>
      <c r="G10" s="131"/>
    </row>
    <row r="11" spans="2:7" ht="15">
      <c r="B11" s="130" t="s">
        <v>14</v>
      </c>
      <c r="C11" s="124" t="s">
        <v>101</v>
      </c>
      <c r="D11" s="126" t="s">
        <v>10</v>
      </c>
      <c r="E11" s="168">
        <v>2774.82</v>
      </c>
      <c r="F11" s="168">
        <v>2634.56</v>
      </c>
      <c r="G11" s="130" t="s">
        <v>100</v>
      </c>
    </row>
    <row r="12" spans="2:7" ht="15.75" thickBot="1">
      <c r="B12" s="131"/>
      <c r="C12" s="125"/>
      <c r="D12" s="127"/>
      <c r="E12" s="169"/>
      <c r="F12" s="169"/>
      <c r="G12" s="131"/>
    </row>
    <row r="13" spans="2:7" ht="15">
      <c r="B13" s="130" t="s">
        <v>16</v>
      </c>
      <c r="C13" s="124" t="s">
        <v>17</v>
      </c>
      <c r="D13" s="126" t="s">
        <v>10</v>
      </c>
      <c r="E13" s="168">
        <v>0</v>
      </c>
      <c r="F13" s="168">
        <v>0</v>
      </c>
      <c r="G13" s="130" t="s">
        <v>100</v>
      </c>
    </row>
    <row r="14" spans="2:7" ht="15.75" thickBot="1">
      <c r="B14" s="131"/>
      <c r="C14" s="125"/>
      <c r="D14" s="127"/>
      <c r="E14" s="169"/>
      <c r="F14" s="169"/>
      <c r="G14" s="131"/>
    </row>
    <row r="15" spans="2:7" ht="15">
      <c r="B15" s="130" t="s">
        <v>18</v>
      </c>
      <c r="C15" s="124" t="s">
        <v>102</v>
      </c>
      <c r="D15" s="126" t="s">
        <v>10</v>
      </c>
      <c r="E15" s="168">
        <v>809.41</v>
      </c>
      <c r="F15" s="168">
        <v>1404.7</v>
      </c>
      <c r="G15" s="130" t="s">
        <v>100</v>
      </c>
    </row>
    <row r="16" spans="2:7" ht="15">
      <c r="B16" s="134"/>
      <c r="C16" s="135"/>
      <c r="D16" s="136"/>
      <c r="E16" s="170"/>
      <c r="F16" s="170"/>
      <c r="G16" s="134"/>
    </row>
    <row r="17" spans="2:7" ht="15.75" thickBot="1">
      <c r="B17" s="131"/>
      <c r="C17" s="125"/>
      <c r="D17" s="127"/>
      <c r="E17" s="169"/>
      <c r="F17" s="169"/>
      <c r="G17" s="131"/>
    </row>
    <row r="18" spans="2:7" ht="16.5" thickBot="1">
      <c r="B18" s="74" t="s">
        <v>20</v>
      </c>
      <c r="C18" s="73" t="s">
        <v>21</v>
      </c>
      <c r="D18" s="29" t="s">
        <v>10</v>
      </c>
      <c r="E18" s="80"/>
      <c r="F18" s="80"/>
      <c r="G18" s="29" t="s">
        <v>100</v>
      </c>
    </row>
    <row r="19" spans="2:9" ht="16.5" thickBot="1">
      <c r="B19" s="75" t="s">
        <v>132</v>
      </c>
      <c r="C19" s="73" t="s">
        <v>22</v>
      </c>
      <c r="D19" s="29" t="s">
        <v>10</v>
      </c>
      <c r="E19" s="78">
        <v>25413.49</v>
      </c>
      <c r="F19" s="78">
        <v>27702.35</v>
      </c>
      <c r="G19" s="29" t="s">
        <v>100</v>
      </c>
      <c r="I19" s="24"/>
    </row>
    <row r="20" spans="2:7" ht="16.5" thickBot="1">
      <c r="B20" s="74" t="s">
        <v>133</v>
      </c>
      <c r="C20" s="73" t="s">
        <v>21</v>
      </c>
      <c r="D20" s="29" t="s">
        <v>10</v>
      </c>
      <c r="E20" s="78"/>
      <c r="F20" s="78"/>
      <c r="G20" s="29" t="s">
        <v>100</v>
      </c>
    </row>
    <row r="21" spans="2:7" ht="15">
      <c r="B21" s="132" t="s">
        <v>134</v>
      </c>
      <c r="C21" s="124" t="s">
        <v>24</v>
      </c>
      <c r="D21" s="126" t="s">
        <v>10</v>
      </c>
      <c r="E21" s="168">
        <f>5689.07+1497-0.01</f>
        <v>7186.0599999999995</v>
      </c>
      <c r="F21" s="168">
        <f>1870+190.16+149.81+13.64+55.46+970.71+82.09+1164.65+923.46</f>
        <v>5419.9800000000005</v>
      </c>
      <c r="G21" s="130" t="s">
        <v>100</v>
      </c>
    </row>
    <row r="22" spans="2:7" ht="15.75" thickBot="1">
      <c r="B22" s="133"/>
      <c r="C22" s="125"/>
      <c r="D22" s="127"/>
      <c r="E22" s="169"/>
      <c r="F22" s="169"/>
      <c r="G22" s="131"/>
    </row>
    <row r="23" spans="2:7" ht="64.5" customHeight="1" thickBot="1">
      <c r="B23" s="74" t="s">
        <v>135</v>
      </c>
      <c r="C23" s="73" t="s">
        <v>103</v>
      </c>
      <c r="D23" s="29" t="s">
        <v>10</v>
      </c>
      <c r="E23" s="78">
        <v>203.16</v>
      </c>
      <c r="F23" s="78">
        <v>82.09</v>
      </c>
      <c r="G23" s="29" t="s">
        <v>100</v>
      </c>
    </row>
    <row r="24" spans="2:7" ht="34.5" customHeight="1" thickBot="1">
      <c r="B24" s="74" t="s">
        <v>27</v>
      </c>
      <c r="C24" s="73" t="s">
        <v>104</v>
      </c>
      <c r="D24" s="29" t="s">
        <v>10</v>
      </c>
      <c r="E24" s="78"/>
      <c r="F24" s="78"/>
      <c r="G24" s="29" t="s">
        <v>100</v>
      </c>
    </row>
    <row r="25" spans="2:7" ht="19.5" thickBot="1">
      <c r="B25" s="74" t="s">
        <v>28</v>
      </c>
      <c r="C25" s="73" t="s">
        <v>105</v>
      </c>
      <c r="D25" s="29" t="s">
        <v>10</v>
      </c>
      <c r="E25" s="78">
        <f>E21-E23</f>
        <v>6982.9</v>
      </c>
      <c r="F25" s="78">
        <f>F21-F23</f>
        <v>5337.89</v>
      </c>
      <c r="G25" s="29" t="s">
        <v>100</v>
      </c>
    </row>
    <row r="26" spans="2:7" ht="15.75" thickBot="1">
      <c r="B26" s="77"/>
      <c r="C26" s="73" t="s">
        <v>30</v>
      </c>
      <c r="D26" s="29" t="s">
        <v>10</v>
      </c>
      <c r="E26" s="78">
        <v>325.31</v>
      </c>
      <c r="F26" s="78">
        <v>76.98</v>
      </c>
      <c r="G26" s="34"/>
    </row>
    <row r="27" spans="2:7" ht="15.75" thickBot="1">
      <c r="B27" s="77"/>
      <c r="C27" s="73" t="s">
        <v>31</v>
      </c>
      <c r="D27" s="29" t="s">
        <v>10</v>
      </c>
      <c r="E27" s="78">
        <v>0</v>
      </c>
      <c r="F27" s="78">
        <v>0</v>
      </c>
      <c r="G27" s="34"/>
    </row>
    <row r="28" spans="2:7" ht="15">
      <c r="B28" s="132" t="s">
        <v>136</v>
      </c>
      <c r="C28" s="76"/>
      <c r="D28" s="126" t="s">
        <v>10</v>
      </c>
      <c r="E28" s="171"/>
      <c r="F28" s="171"/>
      <c r="G28" s="130" t="s">
        <v>100</v>
      </c>
    </row>
    <row r="29" spans="2:7" ht="60.75" customHeight="1" thickBot="1">
      <c r="B29" s="133"/>
      <c r="C29" s="73" t="s">
        <v>33</v>
      </c>
      <c r="D29" s="127"/>
      <c r="E29" s="172"/>
      <c r="F29" s="172"/>
      <c r="G29" s="131"/>
    </row>
    <row r="30" spans="2:7" ht="15">
      <c r="B30" s="132" t="s">
        <v>137</v>
      </c>
      <c r="C30" s="124" t="s">
        <v>34</v>
      </c>
      <c r="D30" s="126" t="s">
        <v>10</v>
      </c>
      <c r="E30" s="171"/>
      <c r="F30" s="171"/>
      <c r="G30" s="130" t="s">
        <v>100</v>
      </c>
    </row>
    <row r="31" spans="2:7" ht="15.75" thickBot="1">
      <c r="B31" s="133"/>
      <c r="C31" s="125"/>
      <c r="D31" s="127"/>
      <c r="E31" s="172"/>
      <c r="F31" s="172"/>
      <c r="G31" s="131"/>
    </row>
    <row r="32" spans="2:7" ht="15">
      <c r="B32" s="122" t="s">
        <v>119</v>
      </c>
      <c r="C32" s="124" t="s">
        <v>35</v>
      </c>
      <c r="D32" s="126" t="s">
        <v>10</v>
      </c>
      <c r="E32" s="168">
        <f>E34+E35+E37+E38+E39++E40+E41+E42+E43+E44+E47+E52</f>
        <v>19322.490000000005</v>
      </c>
      <c r="F32" s="168">
        <f>F34+F35+F37+F38+F39++F40+F41+F42+F43+F44+F47+F52</f>
        <v>24288.95</v>
      </c>
      <c r="G32" s="130" t="s">
        <v>100</v>
      </c>
    </row>
    <row r="33" spans="2:9" ht="15.75" thickBot="1">
      <c r="B33" s="123"/>
      <c r="C33" s="125"/>
      <c r="D33" s="127"/>
      <c r="E33" s="169"/>
      <c r="F33" s="169"/>
      <c r="G33" s="131"/>
      <c r="I33" s="24"/>
    </row>
    <row r="34" spans="2:7" ht="30.75" customHeight="1" thickBot="1">
      <c r="B34" s="75" t="s">
        <v>138</v>
      </c>
      <c r="C34" s="73" t="s">
        <v>36</v>
      </c>
      <c r="D34" s="29" t="s">
        <v>10</v>
      </c>
      <c r="E34" s="78">
        <v>0</v>
      </c>
      <c r="F34" s="78">
        <v>0</v>
      </c>
      <c r="G34" s="29" t="s">
        <v>100</v>
      </c>
    </row>
    <row r="35" spans="2:7" ht="15">
      <c r="B35" s="132" t="s">
        <v>139</v>
      </c>
      <c r="C35" s="124" t="s">
        <v>38</v>
      </c>
      <c r="D35" s="126" t="s">
        <v>10</v>
      </c>
      <c r="E35" s="168">
        <v>0</v>
      </c>
      <c r="F35" s="168">
        <v>0</v>
      </c>
      <c r="G35" s="140"/>
    </row>
    <row r="36" spans="2:7" ht="15.75" thickBot="1">
      <c r="B36" s="133"/>
      <c r="C36" s="125"/>
      <c r="D36" s="127"/>
      <c r="E36" s="169"/>
      <c r="F36" s="169" t="s">
        <v>32</v>
      </c>
      <c r="G36" s="141"/>
    </row>
    <row r="37" spans="2:7" ht="16.5" thickBot="1">
      <c r="B37" s="75" t="s">
        <v>140</v>
      </c>
      <c r="C37" s="73" t="s">
        <v>39</v>
      </c>
      <c r="D37" s="29" t="s">
        <v>10</v>
      </c>
      <c r="E37" s="78">
        <v>154</v>
      </c>
      <c r="F37" s="78">
        <v>203.34</v>
      </c>
      <c r="G37" s="29" t="s">
        <v>100</v>
      </c>
    </row>
    <row r="38" spans="2:7" ht="30.75" customHeight="1" thickBot="1">
      <c r="B38" s="75" t="s">
        <v>141</v>
      </c>
      <c r="C38" s="73" t="s">
        <v>41</v>
      </c>
      <c r="D38" s="29" t="s">
        <v>10</v>
      </c>
      <c r="E38" s="78">
        <v>7423.1</v>
      </c>
      <c r="F38" s="78">
        <v>8232</v>
      </c>
      <c r="G38" s="29" t="s">
        <v>100</v>
      </c>
    </row>
    <row r="39" spans="2:7" ht="90.75" customHeight="1" thickBot="1">
      <c r="B39" s="75" t="s">
        <v>142</v>
      </c>
      <c r="C39" s="73" t="s">
        <v>43</v>
      </c>
      <c r="D39" s="29" t="s">
        <v>10</v>
      </c>
      <c r="E39" s="78">
        <v>0</v>
      </c>
      <c r="F39" s="78">
        <v>0</v>
      </c>
      <c r="G39" s="79" t="s">
        <v>100</v>
      </c>
    </row>
    <row r="40" spans="2:7" ht="16.5" thickBot="1">
      <c r="B40" s="75" t="s">
        <v>143</v>
      </c>
      <c r="C40" s="73" t="s">
        <v>44</v>
      </c>
      <c r="D40" s="29" t="s">
        <v>10</v>
      </c>
      <c r="E40" s="78">
        <v>4551.09</v>
      </c>
      <c r="F40" s="78">
        <v>8626.16</v>
      </c>
      <c r="G40" s="29" t="s">
        <v>100</v>
      </c>
    </row>
    <row r="41" spans="2:7" ht="30.75" customHeight="1" thickBot="1">
      <c r="B41" s="75" t="s">
        <v>144</v>
      </c>
      <c r="C41" s="73" t="s">
        <v>45</v>
      </c>
      <c r="D41" s="29" t="s">
        <v>10</v>
      </c>
      <c r="E41" s="78">
        <v>4640</v>
      </c>
      <c r="F41" s="78">
        <v>4640</v>
      </c>
      <c r="G41" s="29" t="s">
        <v>100</v>
      </c>
    </row>
    <row r="42" spans="2:7" ht="16.5" thickBot="1">
      <c r="B42" s="75" t="s">
        <v>145</v>
      </c>
      <c r="C42" s="73" t="s">
        <v>46</v>
      </c>
      <c r="D42" s="29" t="s">
        <v>10</v>
      </c>
      <c r="E42" s="78">
        <v>1238.38</v>
      </c>
      <c r="F42" s="78">
        <v>1193.55</v>
      </c>
      <c r="G42" s="29" t="s">
        <v>100</v>
      </c>
    </row>
    <row r="43" spans="2:7" ht="16.5" thickBot="1">
      <c r="B43" s="75" t="s">
        <v>146</v>
      </c>
      <c r="C43" s="73" t="s">
        <v>48</v>
      </c>
      <c r="D43" s="29" t="s">
        <v>10</v>
      </c>
      <c r="E43" s="78">
        <f>276.45+33.34+44.11+452.41</f>
        <v>806.31</v>
      </c>
      <c r="F43" s="78">
        <f>255.44+51.38+35.28+610.73</f>
        <v>952.83</v>
      </c>
      <c r="G43" s="29" t="s">
        <v>100</v>
      </c>
    </row>
    <row r="44" spans="2:7" ht="60.75" thickBot="1">
      <c r="B44" s="75" t="s">
        <v>147</v>
      </c>
      <c r="C44" s="73" t="s">
        <v>50</v>
      </c>
      <c r="D44" s="29" t="s">
        <v>10</v>
      </c>
      <c r="E44" s="78">
        <v>0</v>
      </c>
      <c r="F44" s="78">
        <v>229.91</v>
      </c>
      <c r="G44" s="29" t="s">
        <v>100</v>
      </c>
    </row>
    <row r="45" spans="2:7" ht="18.75" customHeight="1">
      <c r="B45" s="130" t="s">
        <v>149</v>
      </c>
      <c r="C45" s="124" t="s">
        <v>53</v>
      </c>
      <c r="D45" s="142" t="s">
        <v>54</v>
      </c>
      <c r="E45" s="168">
        <v>0</v>
      </c>
      <c r="F45" s="175">
        <v>9</v>
      </c>
      <c r="G45" s="177" t="s">
        <v>256</v>
      </c>
    </row>
    <row r="46" spans="2:7" ht="20.25" customHeight="1" thickBot="1">
      <c r="B46" s="131"/>
      <c r="C46" s="125"/>
      <c r="D46" s="143"/>
      <c r="E46" s="169"/>
      <c r="F46" s="176">
        <v>6</v>
      </c>
      <c r="G46" s="178"/>
    </row>
    <row r="47" spans="2:7" ht="15">
      <c r="B47" s="132" t="s">
        <v>148</v>
      </c>
      <c r="C47" s="124" t="s">
        <v>55</v>
      </c>
      <c r="D47" s="126" t="s">
        <v>10</v>
      </c>
      <c r="E47" s="168">
        <v>0</v>
      </c>
      <c r="F47" s="168"/>
      <c r="G47" s="130" t="s">
        <v>100</v>
      </c>
    </row>
    <row r="48" spans="2:7" ht="15">
      <c r="B48" s="144"/>
      <c r="C48" s="135"/>
      <c r="D48" s="136"/>
      <c r="E48" s="170"/>
      <c r="F48" s="170"/>
      <c r="G48" s="134"/>
    </row>
    <row r="49" spans="2:7" ht="15">
      <c r="B49" s="144"/>
      <c r="C49" s="135"/>
      <c r="D49" s="136"/>
      <c r="E49" s="170"/>
      <c r="F49" s="170"/>
      <c r="G49" s="134"/>
    </row>
    <row r="50" spans="2:7" ht="15">
      <c r="B50" s="144"/>
      <c r="C50" s="135"/>
      <c r="D50" s="136"/>
      <c r="E50" s="170"/>
      <c r="F50" s="170"/>
      <c r="G50" s="134"/>
    </row>
    <row r="51" spans="2:7" ht="15.75" thickBot="1">
      <c r="B51" s="133"/>
      <c r="C51" s="125"/>
      <c r="D51" s="127"/>
      <c r="E51" s="169"/>
      <c r="F51" s="169" t="s">
        <v>32</v>
      </c>
      <c r="G51" s="131"/>
    </row>
    <row r="52" spans="2:7" ht="15">
      <c r="B52" s="132" t="s">
        <v>150</v>
      </c>
      <c r="C52" s="124" t="s">
        <v>56</v>
      </c>
      <c r="D52" s="126" t="s">
        <v>10</v>
      </c>
      <c r="E52" s="168">
        <v>509.61</v>
      </c>
      <c r="F52" s="168">
        <f>76.98+134.18</f>
        <v>211.16000000000003</v>
      </c>
      <c r="G52" s="130" t="s">
        <v>100</v>
      </c>
    </row>
    <row r="53" spans="2:7" ht="15.75" thickBot="1">
      <c r="B53" s="133"/>
      <c r="C53" s="125"/>
      <c r="D53" s="127"/>
      <c r="E53" s="169"/>
      <c r="F53" s="169">
        <v>0</v>
      </c>
      <c r="G53" s="131"/>
    </row>
    <row r="54" spans="2:7" ht="45.75" thickBot="1">
      <c r="B54" s="72" t="s">
        <v>151</v>
      </c>
      <c r="C54" s="73" t="s">
        <v>58</v>
      </c>
      <c r="D54" s="29" t="s">
        <v>10</v>
      </c>
      <c r="E54" s="78">
        <v>1429.34</v>
      </c>
      <c r="F54" s="78"/>
      <c r="G54" s="29" t="s">
        <v>100</v>
      </c>
    </row>
    <row r="55" spans="2:7" ht="30" customHeight="1">
      <c r="B55" s="130" t="s">
        <v>59</v>
      </c>
      <c r="C55" s="76" t="s">
        <v>60</v>
      </c>
      <c r="D55" s="126" t="s">
        <v>10</v>
      </c>
      <c r="E55" s="168">
        <f>E13+E20+E23</f>
        <v>203.16</v>
      </c>
      <c r="F55" s="168">
        <f>F13+F20+F23</f>
        <v>82.09</v>
      </c>
      <c r="G55" s="130" t="s">
        <v>100</v>
      </c>
    </row>
    <row r="56" spans="2:7" ht="15.75" thickBot="1">
      <c r="B56" s="131"/>
      <c r="C56" s="73" t="s">
        <v>61</v>
      </c>
      <c r="D56" s="127"/>
      <c r="E56" s="169"/>
      <c r="F56" s="169"/>
      <c r="G56" s="131"/>
    </row>
    <row r="57" spans="2:7" ht="15">
      <c r="B57" s="130" t="s">
        <v>62</v>
      </c>
      <c r="C57" s="124" t="s">
        <v>63</v>
      </c>
      <c r="D57" s="126" t="s">
        <v>10</v>
      </c>
      <c r="E57" s="168">
        <v>14237.95</v>
      </c>
      <c r="F57" s="168">
        <v>20645.43</v>
      </c>
      <c r="G57" s="130" t="s">
        <v>100</v>
      </c>
    </row>
    <row r="58" spans="2:7" ht="15.75" thickBot="1">
      <c r="B58" s="131"/>
      <c r="C58" s="125"/>
      <c r="D58" s="127"/>
      <c r="E58" s="169"/>
      <c r="F58" s="169"/>
      <c r="G58" s="131"/>
    </row>
    <row r="59" spans="2:7" ht="15">
      <c r="B59" s="122" t="s">
        <v>117</v>
      </c>
      <c r="C59" s="76" t="s">
        <v>64</v>
      </c>
      <c r="D59" s="142" t="s">
        <v>66</v>
      </c>
      <c r="E59" s="164">
        <v>7.37</v>
      </c>
      <c r="F59" s="164">
        <v>10.57</v>
      </c>
      <c r="G59" s="140"/>
    </row>
    <row r="60" spans="2:7" ht="15.75" thickBot="1">
      <c r="B60" s="123"/>
      <c r="C60" s="73" t="s">
        <v>65</v>
      </c>
      <c r="D60" s="143"/>
      <c r="E60" s="165"/>
      <c r="F60" s="165">
        <v>10422.78</v>
      </c>
      <c r="G60" s="141"/>
    </row>
    <row r="61" spans="2:7" ht="15">
      <c r="B61" s="122" t="s">
        <v>119</v>
      </c>
      <c r="C61" s="76" t="s">
        <v>64</v>
      </c>
      <c r="D61" s="126" t="s">
        <v>69</v>
      </c>
      <c r="E61" s="179">
        <f>E57/E59/1000</f>
        <v>1.9318792401628222</v>
      </c>
      <c r="F61" s="179">
        <f>F57/F59/1000</f>
        <v>1.9532100283822138</v>
      </c>
      <c r="G61" s="140"/>
    </row>
    <row r="62" spans="2:7" ht="45">
      <c r="B62" s="149"/>
      <c r="C62" s="76" t="s">
        <v>68</v>
      </c>
      <c r="D62" s="136"/>
      <c r="E62" s="180"/>
      <c r="F62" s="180"/>
      <c r="G62" s="151"/>
    </row>
    <row r="63" spans="2:7" ht="15.75" thickBot="1">
      <c r="B63" s="123"/>
      <c r="C63" s="35"/>
      <c r="D63" s="127"/>
      <c r="E63" s="181"/>
      <c r="F63" s="181"/>
      <c r="G63" s="141"/>
    </row>
    <row r="64" spans="2:7" ht="45">
      <c r="B64" s="130" t="s">
        <v>70</v>
      </c>
      <c r="C64" s="76" t="s">
        <v>71</v>
      </c>
      <c r="D64" s="126" t="s">
        <v>7</v>
      </c>
      <c r="E64" s="164" t="s">
        <v>7</v>
      </c>
      <c r="F64" s="166" t="s">
        <v>7</v>
      </c>
      <c r="G64" s="154" t="s">
        <v>8</v>
      </c>
    </row>
    <row r="65" spans="2:7" ht="15.75" thickBot="1">
      <c r="B65" s="131"/>
      <c r="C65" s="73" t="s">
        <v>72</v>
      </c>
      <c r="D65" s="127"/>
      <c r="E65" s="165"/>
      <c r="F65" s="167"/>
      <c r="G65" s="155"/>
    </row>
    <row r="66" spans="2:7" ht="15">
      <c r="B66" s="130">
        <v>1</v>
      </c>
      <c r="C66" s="124" t="s">
        <v>73</v>
      </c>
      <c r="D66" s="126" t="s">
        <v>74</v>
      </c>
      <c r="E66" s="164" t="s">
        <v>37</v>
      </c>
      <c r="F66" s="166">
        <v>24</v>
      </c>
      <c r="G66" s="130" t="s">
        <v>100</v>
      </c>
    </row>
    <row r="67" spans="2:7" ht="15.75" thickBot="1">
      <c r="B67" s="131"/>
      <c r="C67" s="125"/>
      <c r="D67" s="127"/>
      <c r="E67" s="165"/>
      <c r="F67" s="167"/>
      <c r="G67" s="131"/>
    </row>
    <row r="68" spans="2:7" ht="15">
      <c r="B68" s="130">
        <v>2</v>
      </c>
      <c r="C68" s="124" t="s">
        <v>75</v>
      </c>
      <c r="D68" s="126" t="s">
        <v>76</v>
      </c>
      <c r="E68" s="164">
        <f>E70+E72</f>
        <v>96.29</v>
      </c>
      <c r="F68" s="166">
        <f>F70+F72</f>
        <v>76.43</v>
      </c>
      <c r="G68" s="130" t="s">
        <v>100</v>
      </c>
    </row>
    <row r="69" spans="2:7" ht="15.75" thickBot="1">
      <c r="B69" s="131"/>
      <c r="C69" s="125"/>
      <c r="D69" s="127"/>
      <c r="E69" s="165"/>
      <c r="F69" s="167"/>
      <c r="G69" s="131"/>
    </row>
    <row r="70" spans="2:7" ht="15">
      <c r="B70" s="122" t="s">
        <v>120</v>
      </c>
      <c r="C70" s="124" t="s">
        <v>106</v>
      </c>
      <c r="D70" s="126" t="s">
        <v>76</v>
      </c>
      <c r="E70" s="164">
        <v>25</v>
      </c>
      <c r="F70" s="166">
        <v>5</v>
      </c>
      <c r="G70" s="130" t="s">
        <v>100</v>
      </c>
    </row>
    <row r="71" spans="2:7" ht="15.75" thickBot="1">
      <c r="B71" s="123"/>
      <c r="C71" s="125"/>
      <c r="D71" s="127"/>
      <c r="E71" s="165"/>
      <c r="F71" s="167"/>
      <c r="G71" s="131"/>
    </row>
    <row r="72" spans="2:7" ht="15">
      <c r="B72" s="122" t="s">
        <v>121</v>
      </c>
      <c r="C72" s="124" t="s">
        <v>107</v>
      </c>
      <c r="D72" s="126" t="s">
        <v>76</v>
      </c>
      <c r="E72" s="164">
        <v>71.29</v>
      </c>
      <c r="F72" s="166">
        <f>76.43-5</f>
        <v>71.43</v>
      </c>
      <c r="G72" s="140"/>
    </row>
    <row r="73" spans="2:7" ht="15.75" thickBot="1">
      <c r="B73" s="123"/>
      <c r="C73" s="125"/>
      <c r="D73" s="127"/>
      <c r="E73" s="165"/>
      <c r="F73" s="167"/>
      <c r="G73" s="141"/>
    </row>
    <row r="74" spans="2:7" ht="15">
      <c r="B74" s="130">
        <v>3</v>
      </c>
      <c r="C74" s="124" t="s">
        <v>78</v>
      </c>
      <c r="D74" s="126" t="s">
        <v>79</v>
      </c>
      <c r="E74" s="164">
        <f>E76+E78+E80</f>
        <v>543.77</v>
      </c>
      <c r="F74" s="189">
        <f>F76+F78+F80</f>
        <v>675.6</v>
      </c>
      <c r="G74" s="130" t="s">
        <v>100</v>
      </c>
    </row>
    <row r="75" spans="2:7" ht="15.75" thickBot="1">
      <c r="B75" s="131"/>
      <c r="C75" s="125"/>
      <c r="D75" s="127"/>
      <c r="E75" s="165"/>
      <c r="F75" s="190"/>
      <c r="G75" s="131"/>
    </row>
    <row r="76" spans="2:7" ht="15">
      <c r="B76" s="122" t="s">
        <v>122</v>
      </c>
      <c r="C76" s="124" t="s">
        <v>108</v>
      </c>
      <c r="D76" s="126" t="s">
        <v>79</v>
      </c>
      <c r="E76" s="164">
        <f>20.37+16.63+5.76+5.4</f>
        <v>48.16</v>
      </c>
      <c r="F76" s="189">
        <f>20.37+16.63</f>
        <v>37</v>
      </c>
      <c r="G76" s="130" t="s">
        <v>100</v>
      </c>
    </row>
    <row r="77" spans="2:7" ht="15.75" thickBot="1">
      <c r="B77" s="123"/>
      <c r="C77" s="125"/>
      <c r="D77" s="127"/>
      <c r="E77" s="165"/>
      <c r="F77" s="190"/>
      <c r="G77" s="131"/>
    </row>
    <row r="78" spans="2:7" ht="15">
      <c r="B78" s="122" t="s">
        <v>123</v>
      </c>
      <c r="C78" s="124" t="s">
        <v>109</v>
      </c>
      <c r="D78" s="126" t="s">
        <v>79</v>
      </c>
      <c r="E78" s="164">
        <f>21.32+210.18+0.93</f>
        <v>232.43</v>
      </c>
      <c r="F78" s="166">
        <f>212.6+0.94+26.24+129.74-0.01</f>
        <v>369.51</v>
      </c>
      <c r="G78" s="140"/>
    </row>
    <row r="79" spans="2:7" ht="15.75" thickBot="1">
      <c r="B79" s="123"/>
      <c r="C79" s="125"/>
      <c r="D79" s="127"/>
      <c r="E79" s="165"/>
      <c r="F79" s="167"/>
      <c r="G79" s="141"/>
    </row>
    <row r="80" spans="2:7" ht="15">
      <c r="B80" s="122" t="s">
        <v>124</v>
      </c>
      <c r="C80" s="124" t="s">
        <v>110</v>
      </c>
      <c r="D80" s="126" t="s">
        <v>79</v>
      </c>
      <c r="E80" s="164">
        <f>15.48+247.7</f>
        <v>263.18</v>
      </c>
      <c r="F80" s="166">
        <f>15.88+0.41+252.8</f>
        <v>269.09000000000003</v>
      </c>
      <c r="G80" s="140"/>
    </row>
    <row r="81" spans="2:7" ht="15.75" thickBot="1">
      <c r="B81" s="123"/>
      <c r="C81" s="125"/>
      <c r="D81" s="127"/>
      <c r="E81" s="165"/>
      <c r="F81" s="167"/>
      <c r="G81" s="141"/>
    </row>
    <row r="82" spans="2:7" ht="15">
      <c r="B82" s="130">
        <v>4</v>
      </c>
      <c r="C82" s="124" t="s">
        <v>84</v>
      </c>
      <c r="D82" s="126" t="s">
        <v>79</v>
      </c>
      <c r="E82" s="164">
        <f>E84+E86</f>
        <v>1578.6</v>
      </c>
      <c r="F82" s="166">
        <f>F84+F86</f>
        <v>1433.9</v>
      </c>
      <c r="G82" s="130" t="s">
        <v>100</v>
      </c>
    </row>
    <row r="83" spans="2:7" ht="15.75" thickBot="1">
      <c r="B83" s="131"/>
      <c r="C83" s="125"/>
      <c r="D83" s="127"/>
      <c r="E83" s="165"/>
      <c r="F83" s="167"/>
      <c r="G83" s="131"/>
    </row>
    <row r="84" spans="2:7" ht="15">
      <c r="B84" s="122" t="s">
        <v>125</v>
      </c>
      <c r="C84" s="124" t="s">
        <v>111</v>
      </c>
      <c r="D84" s="126" t="s">
        <v>79</v>
      </c>
      <c r="E84" s="164">
        <v>184</v>
      </c>
      <c r="F84" s="166">
        <v>92</v>
      </c>
      <c r="G84" s="130" t="s">
        <v>100</v>
      </c>
    </row>
    <row r="85" spans="2:7" ht="15.75" thickBot="1">
      <c r="B85" s="123"/>
      <c r="C85" s="125"/>
      <c r="D85" s="127"/>
      <c r="E85" s="165"/>
      <c r="F85" s="167"/>
      <c r="G85" s="131"/>
    </row>
    <row r="86" spans="2:7" ht="15">
      <c r="B86" s="122" t="s">
        <v>126</v>
      </c>
      <c r="C86" s="124" t="s">
        <v>112</v>
      </c>
      <c r="D86" s="126" t="s">
        <v>79</v>
      </c>
      <c r="E86" s="164">
        <v>1394.6</v>
      </c>
      <c r="F86" s="166">
        <v>1341.9</v>
      </c>
      <c r="G86" s="130" t="s">
        <v>100</v>
      </c>
    </row>
    <row r="87" spans="2:7" ht="15.75" thickBot="1">
      <c r="B87" s="123"/>
      <c r="C87" s="125"/>
      <c r="D87" s="127"/>
      <c r="E87" s="165"/>
      <c r="F87" s="167"/>
      <c r="G87" s="131"/>
    </row>
    <row r="88" spans="2:7" ht="15">
      <c r="B88" s="130">
        <v>5</v>
      </c>
      <c r="C88" s="124" t="s">
        <v>88</v>
      </c>
      <c r="D88" s="126" t="s">
        <v>89</v>
      </c>
      <c r="E88" s="164">
        <f>14.55+13.86+3.2+3.6+15.23+0.85+60.05+7.04+91.74</f>
        <v>210.12</v>
      </c>
      <c r="F88" s="166">
        <f>14.55+13.86+81.09+18.74+0.85+60.74+7.22+0.27+93.63</f>
        <v>290.95000000000005</v>
      </c>
      <c r="G88" s="130" t="s">
        <v>100</v>
      </c>
    </row>
    <row r="89" spans="2:7" ht="15.75" thickBot="1">
      <c r="B89" s="131"/>
      <c r="C89" s="125"/>
      <c r="D89" s="127"/>
      <c r="E89" s="165"/>
      <c r="F89" s="167"/>
      <c r="G89" s="131"/>
    </row>
    <row r="90" spans="2:7" ht="15">
      <c r="B90" s="122" t="s">
        <v>127</v>
      </c>
      <c r="C90" s="124" t="s">
        <v>113</v>
      </c>
      <c r="D90" s="126" t="s">
        <v>89</v>
      </c>
      <c r="E90" s="182">
        <v>35.21</v>
      </c>
      <c r="F90" s="166">
        <f>14.55+13.86</f>
        <v>28.41</v>
      </c>
      <c r="G90" s="130" t="s">
        <v>100</v>
      </c>
    </row>
    <row r="91" spans="2:7" ht="15.75" thickBot="1">
      <c r="B91" s="123"/>
      <c r="C91" s="125"/>
      <c r="D91" s="127"/>
      <c r="E91" s="183"/>
      <c r="F91" s="167"/>
      <c r="G91" s="131"/>
    </row>
    <row r="92" spans="2:7" ht="15">
      <c r="B92" s="122" t="s">
        <v>128</v>
      </c>
      <c r="C92" s="124" t="s">
        <v>114</v>
      </c>
      <c r="D92" s="126" t="s">
        <v>89</v>
      </c>
      <c r="E92" s="182">
        <v>2.931</v>
      </c>
      <c r="F92" s="166">
        <v>2.93</v>
      </c>
      <c r="G92" s="130" t="s">
        <v>100</v>
      </c>
    </row>
    <row r="93" spans="2:9" ht="15.75" thickBot="1">
      <c r="B93" s="123"/>
      <c r="C93" s="125"/>
      <c r="D93" s="127"/>
      <c r="E93" s="183"/>
      <c r="F93" s="167"/>
      <c r="G93" s="131"/>
      <c r="I93" s="184"/>
    </row>
    <row r="94" spans="2:7" ht="15">
      <c r="B94" s="122" t="s">
        <v>129</v>
      </c>
      <c r="C94" s="124" t="s">
        <v>115</v>
      </c>
      <c r="D94" s="126" t="s">
        <v>89</v>
      </c>
      <c r="E94" s="182">
        <v>73.2</v>
      </c>
      <c r="F94" s="166">
        <v>158.49</v>
      </c>
      <c r="G94" s="140"/>
    </row>
    <row r="95" spans="2:7" ht="15.75" thickBot="1">
      <c r="B95" s="123"/>
      <c r="C95" s="125"/>
      <c r="D95" s="127"/>
      <c r="E95" s="183"/>
      <c r="F95" s="167"/>
      <c r="G95" s="141"/>
    </row>
    <row r="96" spans="2:7" ht="15">
      <c r="B96" s="122" t="s">
        <v>130</v>
      </c>
      <c r="C96" s="124" t="s">
        <v>116</v>
      </c>
      <c r="D96" s="126" t="s">
        <v>89</v>
      </c>
      <c r="E96" s="182">
        <v>98.78</v>
      </c>
      <c r="F96" s="166">
        <f>7.22+0.27+93.63</f>
        <v>101.11999999999999</v>
      </c>
      <c r="G96" s="140"/>
    </row>
    <row r="97" spans="2:7" ht="15.75" thickBot="1">
      <c r="B97" s="123"/>
      <c r="C97" s="125"/>
      <c r="D97" s="127"/>
      <c r="E97" s="183"/>
      <c r="F97" s="167"/>
      <c r="G97" s="141"/>
    </row>
    <row r="98" spans="2:7" ht="15">
      <c r="B98" s="130">
        <v>6</v>
      </c>
      <c r="C98" s="124" t="s">
        <v>93</v>
      </c>
      <c r="D98" s="126" t="s">
        <v>94</v>
      </c>
      <c r="E98" s="185">
        <f>(91.74+60.05)/210.12</f>
        <v>0.7223967256805635</v>
      </c>
      <c r="F98" s="187">
        <f>(60.74+93.63)/290.95</f>
        <v>0.5305722632754769</v>
      </c>
      <c r="G98" s="130" t="s">
        <v>100</v>
      </c>
    </row>
    <row r="99" spans="2:7" ht="15.75" thickBot="1">
      <c r="B99" s="131"/>
      <c r="C99" s="125"/>
      <c r="D99" s="127"/>
      <c r="E99" s="186"/>
      <c r="F99" s="188"/>
      <c r="G99" s="131"/>
    </row>
    <row r="100" spans="2:7" ht="15">
      <c r="B100" s="130">
        <v>7</v>
      </c>
      <c r="C100" s="124" t="s">
        <v>96</v>
      </c>
      <c r="D100" s="126" t="s">
        <v>10</v>
      </c>
      <c r="E100" s="164"/>
      <c r="F100" s="192">
        <v>4013</v>
      </c>
      <c r="G100" s="130" t="s">
        <v>100</v>
      </c>
    </row>
    <row r="101" spans="2:7" ht="15">
      <c r="B101" s="134"/>
      <c r="C101" s="135"/>
      <c r="D101" s="136"/>
      <c r="E101" s="174"/>
      <c r="F101" s="193"/>
      <c r="G101" s="134"/>
    </row>
    <row r="102" spans="2:7" ht="15.75" thickBot="1">
      <c r="B102" s="131"/>
      <c r="C102" s="125"/>
      <c r="D102" s="127"/>
      <c r="E102" s="165"/>
      <c r="F102" s="194"/>
      <c r="G102" s="131"/>
    </row>
    <row r="103" spans="2:7" ht="15">
      <c r="B103" s="122" t="s">
        <v>131</v>
      </c>
      <c r="C103" s="124" t="s">
        <v>97</v>
      </c>
      <c r="D103" s="126" t="s">
        <v>10</v>
      </c>
      <c r="E103" s="164"/>
      <c r="F103" s="166">
        <v>0</v>
      </c>
      <c r="G103" s="130" t="s">
        <v>100</v>
      </c>
    </row>
    <row r="104" spans="2:7" ht="15.75" thickBot="1">
      <c r="B104" s="123"/>
      <c r="C104" s="125"/>
      <c r="D104" s="127"/>
      <c r="E104" s="165"/>
      <c r="F104" s="191"/>
      <c r="G104" s="131"/>
    </row>
    <row r="105" spans="2:7" ht="64.5" thickBot="1">
      <c r="B105" s="38">
        <v>8</v>
      </c>
      <c r="C105" s="39" t="s">
        <v>98</v>
      </c>
      <c r="D105" s="38" t="s">
        <v>94</v>
      </c>
      <c r="E105" s="40" t="s">
        <v>152</v>
      </c>
      <c r="F105" s="37" t="s">
        <v>7</v>
      </c>
      <c r="G105" s="41" t="s">
        <v>8</v>
      </c>
    </row>
  </sheetData>
  <mergeCells count="222">
    <mergeCell ref="G7:G8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F3"/>
    <mergeCell ref="G3:G4"/>
    <mergeCell ref="B7:B8"/>
    <mergeCell ref="C7:C8"/>
    <mergeCell ref="D7:D8"/>
    <mergeCell ref="E7:E8"/>
    <mergeCell ref="F7:F8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B21:B22"/>
    <mergeCell ref="C21:C22"/>
    <mergeCell ref="D21:D22"/>
    <mergeCell ref="E21:E22"/>
    <mergeCell ref="F21:F22"/>
    <mergeCell ref="G21:G22"/>
    <mergeCell ref="B15:B17"/>
    <mergeCell ref="C15:C17"/>
    <mergeCell ref="D15:D17"/>
    <mergeCell ref="E15:E17"/>
    <mergeCell ref="F15:F17"/>
    <mergeCell ref="G15:G17"/>
    <mergeCell ref="G30:G31"/>
    <mergeCell ref="B32:B33"/>
    <mergeCell ref="C32:C33"/>
    <mergeCell ref="D32:D33"/>
    <mergeCell ref="E32:E33"/>
    <mergeCell ref="F32:F33"/>
    <mergeCell ref="G32:G33"/>
    <mergeCell ref="B28:B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B45:B46"/>
    <mergeCell ref="C45:C46"/>
    <mergeCell ref="D45:D46"/>
    <mergeCell ref="E45:E46"/>
    <mergeCell ref="F45:F46"/>
    <mergeCell ref="G45:G46"/>
    <mergeCell ref="B35:B36"/>
    <mergeCell ref="C35:C36"/>
    <mergeCell ref="D35:D36"/>
    <mergeCell ref="E35:E36"/>
    <mergeCell ref="F35:F36"/>
    <mergeCell ref="G35:G36"/>
    <mergeCell ref="B52:B53"/>
    <mergeCell ref="C52:C53"/>
    <mergeCell ref="D52:D53"/>
    <mergeCell ref="E52:E53"/>
    <mergeCell ref="F52:F53"/>
    <mergeCell ref="G52:G53"/>
    <mergeCell ref="B47:B51"/>
    <mergeCell ref="C47:C51"/>
    <mergeCell ref="D47:D51"/>
    <mergeCell ref="E47:E51"/>
    <mergeCell ref="F47:F51"/>
    <mergeCell ref="G47:G51"/>
    <mergeCell ref="G57:G58"/>
    <mergeCell ref="B59:B60"/>
    <mergeCell ref="D59:D60"/>
    <mergeCell ref="E59:E60"/>
    <mergeCell ref="F59:F60"/>
    <mergeCell ref="G59:G60"/>
    <mergeCell ref="B55:B56"/>
    <mergeCell ref="D55:D56"/>
    <mergeCell ref="E55:E56"/>
    <mergeCell ref="F55:F56"/>
    <mergeCell ref="G55:G56"/>
    <mergeCell ref="B57:B58"/>
    <mergeCell ref="C57:C58"/>
    <mergeCell ref="D57:D58"/>
    <mergeCell ref="E57:E58"/>
    <mergeCell ref="F57:F58"/>
    <mergeCell ref="B61:B63"/>
    <mergeCell ref="D61:D63"/>
    <mergeCell ref="E61:E63"/>
    <mergeCell ref="F61:F63"/>
    <mergeCell ref="G61:G63"/>
    <mergeCell ref="B64:B65"/>
    <mergeCell ref="D64:D65"/>
    <mergeCell ref="E64:E65"/>
    <mergeCell ref="F64:F65"/>
    <mergeCell ref="G64:G65"/>
    <mergeCell ref="B66:B67"/>
    <mergeCell ref="C66:C67"/>
    <mergeCell ref="D66:D67"/>
    <mergeCell ref="E66:E67"/>
    <mergeCell ref="G66:G67"/>
    <mergeCell ref="B68:B69"/>
    <mergeCell ref="C68:C69"/>
    <mergeCell ref="D68:D69"/>
    <mergeCell ref="E68:E69"/>
    <mergeCell ref="G68:G69"/>
    <mergeCell ref="F68:F69"/>
    <mergeCell ref="F66:F67"/>
    <mergeCell ref="B70:B71"/>
    <mergeCell ref="C70:C71"/>
    <mergeCell ref="D70:D71"/>
    <mergeCell ref="E70:E71"/>
    <mergeCell ref="G70:G71"/>
    <mergeCell ref="B72:B73"/>
    <mergeCell ref="C72:C73"/>
    <mergeCell ref="D72:D73"/>
    <mergeCell ref="E72:E73"/>
    <mergeCell ref="G72:G73"/>
    <mergeCell ref="F70:F71"/>
    <mergeCell ref="F72:F73"/>
    <mergeCell ref="B74:B75"/>
    <mergeCell ref="C74:C75"/>
    <mergeCell ref="D74:D75"/>
    <mergeCell ref="E74:E75"/>
    <mergeCell ref="G74:G75"/>
    <mergeCell ref="B76:B77"/>
    <mergeCell ref="C76:C77"/>
    <mergeCell ref="D76:D77"/>
    <mergeCell ref="E76:E77"/>
    <mergeCell ref="G76:G77"/>
    <mergeCell ref="F74:F75"/>
    <mergeCell ref="F76:F77"/>
    <mergeCell ref="B78:B79"/>
    <mergeCell ref="C78:C79"/>
    <mergeCell ref="D78:D79"/>
    <mergeCell ref="E78:E79"/>
    <mergeCell ref="G78:G79"/>
    <mergeCell ref="B80:B81"/>
    <mergeCell ref="C80:C81"/>
    <mergeCell ref="D80:D81"/>
    <mergeCell ref="E80:E81"/>
    <mergeCell ref="G80:G81"/>
    <mergeCell ref="F78:F79"/>
    <mergeCell ref="F80:F81"/>
    <mergeCell ref="B82:B83"/>
    <mergeCell ref="C82:C83"/>
    <mergeCell ref="D82:D83"/>
    <mergeCell ref="E82:E83"/>
    <mergeCell ref="G82:G83"/>
    <mergeCell ref="B84:B85"/>
    <mergeCell ref="C84:C85"/>
    <mergeCell ref="D84:D85"/>
    <mergeCell ref="E84:E85"/>
    <mergeCell ref="G84:G85"/>
    <mergeCell ref="F82:F83"/>
    <mergeCell ref="F84:F85"/>
    <mergeCell ref="B86:B87"/>
    <mergeCell ref="C86:C87"/>
    <mergeCell ref="D86:D87"/>
    <mergeCell ref="E86:E87"/>
    <mergeCell ref="G86:G87"/>
    <mergeCell ref="B88:B89"/>
    <mergeCell ref="C88:C89"/>
    <mergeCell ref="D88:D89"/>
    <mergeCell ref="E88:E89"/>
    <mergeCell ref="G88:G89"/>
    <mergeCell ref="F86:F87"/>
    <mergeCell ref="F88:F89"/>
    <mergeCell ref="B90:B91"/>
    <mergeCell ref="C90:C91"/>
    <mergeCell ref="D90:D91"/>
    <mergeCell ref="E90:E91"/>
    <mergeCell ref="G90:G91"/>
    <mergeCell ref="B92:B93"/>
    <mergeCell ref="C92:C93"/>
    <mergeCell ref="D92:D93"/>
    <mergeCell ref="E92:E93"/>
    <mergeCell ref="G92:G93"/>
    <mergeCell ref="F90:F91"/>
    <mergeCell ref="F92:F93"/>
    <mergeCell ref="B94:B95"/>
    <mergeCell ref="C94:C95"/>
    <mergeCell ref="D94:D95"/>
    <mergeCell ref="E94:E95"/>
    <mergeCell ref="G94:G95"/>
    <mergeCell ref="B96:B97"/>
    <mergeCell ref="C96:C97"/>
    <mergeCell ref="D96:D97"/>
    <mergeCell ref="E96:E97"/>
    <mergeCell ref="G96:G97"/>
    <mergeCell ref="F94:F95"/>
    <mergeCell ref="F96:F97"/>
    <mergeCell ref="G100:G102"/>
    <mergeCell ref="B103:B104"/>
    <mergeCell ref="C103:C104"/>
    <mergeCell ref="D103:D104"/>
    <mergeCell ref="E103:E104"/>
    <mergeCell ref="F103:F104"/>
    <mergeCell ref="G103:G104"/>
    <mergeCell ref="B98:B99"/>
    <mergeCell ref="C98:C99"/>
    <mergeCell ref="D98:D99"/>
    <mergeCell ref="E98:E99"/>
    <mergeCell ref="G98:G99"/>
    <mergeCell ref="B100:B102"/>
    <mergeCell ref="C100:C102"/>
    <mergeCell ref="D100:D102"/>
    <mergeCell ref="E100:E102"/>
    <mergeCell ref="F100:F102"/>
    <mergeCell ref="F98:F9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2018-06-05T11:49:39Z</dcterms:modified>
  <cp:category/>
  <cp:version/>
  <cp:contentType/>
  <cp:contentStatus/>
</cp:coreProperties>
</file>